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86" activeTab="0"/>
  </bookViews>
  <sheets>
    <sheet name="учебный план" sheetId="1" r:id="rId1"/>
  </sheets>
  <definedNames>
    <definedName name="_xlnm.Print_Titles" localSheetId="0">'учебный план'!$7:$7</definedName>
    <definedName name="_xlnm.Print_Area" localSheetId="0">'учебный план'!$A$1:$P$86</definedName>
  </definedNames>
  <calcPr fullCalcOnLoad="1"/>
</workbook>
</file>

<file path=xl/sharedStrings.xml><?xml version="1.0" encoding="utf-8"?>
<sst xmlns="http://schemas.openxmlformats.org/spreadsheetml/2006/main" count="247" uniqueCount="197">
  <si>
    <t>3. План учебного процесса</t>
  </si>
  <si>
    <t>Индекс</t>
  </si>
  <si>
    <t>1 курс</t>
  </si>
  <si>
    <t>3 курс</t>
  </si>
  <si>
    <t>Всего</t>
  </si>
  <si>
    <t>2 курс</t>
  </si>
  <si>
    <t>Учебная нагрузка обучающихся (час.)</t>
  </si>
  <si>
    <t>Обязательная аудиторная</t>
  </si>
  <si>
    <t>всего занятий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</si>
  <si>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</si>
  <si>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</si>
  <si>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</si>
  <si>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</si>
  <si>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 практика</t>
  </si>
  <si>
    <t>Производственная практика</t>
  </si>
  <si>
    <t xml:space="preserve">                                               </t>
  </si>
  <si>
    <t>ПДП.00</t>
  </si>
  <si>
    <t>Распределение обязательной нагрузки по курсам и семестрам  (час. в семестр)</t>
  </si>
  <si>
    <t>Иностранный язык</t>
  </si>
  <si>
    <t>История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</si>
  <si>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</si>
  <si>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</si>
  <si>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</si>
  <si>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</si>
  <si>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</si>
  <si>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</si>
  <si>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</si>
  <si>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</si>
  <si>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</si>
  <si>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</si>
  <si>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</si>
  <si>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</si>
  <si>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</si>
  <si>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</si>
  <si>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</si>
  <si>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</si>
  <si>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</si>
  <si>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</si>
  <si>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</si>
  <si>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</si>
  <si>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</si>
  <si>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</si>
  <si>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</si>
  <si>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</si>
  <si>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ПМ.01</t>
  </si>
  <si>
    <t>Профессиональные модули</t>
  </si>
  <si>
    <t>ПМ.00</t>
  </si>
  <si>
    <t>МДК.01.01.</t>
  </si>
  <si>
    <t>МДК.01.02.</t>
  </si>
  <si>
    <t>ПМ.02</t>
  </si>
  <si>
    <t>МДК.02.01.</t>
  </si>
  <si>
    <t>МДК.02.02.</t>
  </si>
  <si>
    <t>ПМ.03</t>
  </si>
  <si>
    <t>МДК.03.01.</t>
  </si>
  <si>
    <t>ПМ.04</t>
  </si>
  <si>
    <t>ПП.02.</t>
  </si>
  <si>
    <t>ПП.03.</t>
  </si>
  <si>
    <t>УП.02.</t>
  </si>
  <si>
    <t>Элементы высшей математики</t>
  </si>
  <si>
    <t>Элементы математической логики</t>
  </si>
  <si>
    <t>Основы теории информации</t>
  </si>
  <si>
    <t>Технологии физического уровня передачи данных</t>
  </si>
  <si>
    <t>Архитектура аппаратных средств</t>
  </si>
  <si>
    <t>Операционные системы</t>
  </si>
  <si>
    <t>Основы программирования и баз данных</t>
  </si>
  <si>
    <t>Электротехнические основы источников питания</t>
  </si>
  <si>
    <t>Технические средства информатизации</t>
  </si>
  <si>
    <t>ОП.08</t>
  </si>
  <si>
    <t>ОП.09</t>
  </si>
  <si>
    <t>ОП.10</t>
  </si>
  <si>
    <t>Инженерная компьютерная графика</t>
  </si>
  <si>
    <t>Метрология, стандартизация, сертификация и техническое регулирование</t>
  </si>
  <si>
    <t>Участие в проектировании сетевой инфраструктуры</t>
  </si>
  <si>
    <t>Организация, принципы построения и функционирования компьютерных сетей</t>
  </si>
  <si>
    <t>Математический аппарат для построения компьютерных сетей</t>
  </si>
  <si>
    <t>Организация сетевого администрирования</t>
  </si>
  <si>
    <t>Программное обеспечение компьютерных сетей</t>
  </si>
  <si>
    <t>Эксплуатация объектов сетевой инфраструктуры</t>
  </si>
  <si>
    <t>МДК.03.02.</t>
  </si>
  <si>
    <t>Безопасность функционирования информационных систем</t>
  </si>
  <si>
    <t>Правовое обеспечение профессиональной деятельности</t>
  </si>
  <si>
    <t>ОП.11</t>
  </si>
  <si>
    <t>ОП.14</t>
  </si>
  <si>
    <t>Основы электротехники</t>
  </si>
  <si>
    <t>4 курс</t>
  </si>
  <si>
    <t>О.00</t>
  </si>
  <si>
    <t>Общеобразовательный цикл</t>
  </si>
  <si>
    <t>Химия</t>
  </si>
  <si>
    <t>Биология</t>
  </si>
  <si>
    <t>Физика</t>
  </si>
  <si>
    <t xml:space="preserve">Учебная практика </t>
  </si>
  <si>
    <t>4 нед.</t>
  </si>
  <si>
    <t>ГИА.00</t>
  </si>
  <si>
    <t>6 нед.</t>
  </si>
  <si>
    <t>Навыки поиска работы</t>
  </si>
  <si>
    <t>ОГСЭ.05</t>
  </si>
  <si>
    <t>Информационные технологии</t>
  </si>
  <si>
    <t>МДК.04.01</t>
  </si>
  <si>
    <t>Русский язык и культура речи</t>
  </si>
  <si>
    <t>ОГСЭ.06</t>
  </si>
  <si>
    <t>Формы промежуточной аттестации</t>
  </si>
  <si>
    <t>-,Э</t>
  </si>
  <si>
    <t>-,ДЗ</t>
  </si>
  <si>
    <t>ДЗ</t>
  </si>
  <si>
    <t>З,З,З,З.ДЗ</t>
  </si>
  <si>
    <t>УП.01</t>
  </si>
  <si>
    <t>Максимальная</t>
  </si>
  <si>
    <t>2
 сем. 
22 нед.</t>
  </si>
  <si>
    <t>1/11/3</t>
  </si>
  <si>
    <t>-,ДЗ,ДЗ,Э,ДЗ</t>
  </si>
  <si>
    <t>Э</t>
  </si>
  <si>
    <t>Технология монтажа, наладки и эксплуатации компьютерных сетей</t>
  </si>
  <si>
    <t>Преддипломная практика</t>
  </si>
  <si>
    <t>1. Программа базовой подготовки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</si>
  <si>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</si>
  <si>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</si>
  <si>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</si>
  <si>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</si>
  <si>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</t>
  </si>
  <si>
    <t>дифф. зачетов</t>
  </si>
  <si>
    <t>зачетов</t>
  </si>
  <si>
    <t>в т.ч.</t>
  </si>
  <si>
    <t>7                        сем.                30    нед.</t>
  </si>
  <si>
    <t>8   сем.        10    нед.</t>
  </si>
  <si>
    <t>ОП.12</t>
  </si>
  <si>
    <t>ОП.13</t>
  </si>
  <si>
    <t>ОП.15</t>
  </si>
  <si>
    <t>Э(к)</t>
  </si>
  <si>
    <t>0</t>
  </si>
  <si>
    <t>4/8/1</t>
  </si>
  <si>
    <t>-/-/2</t>
  </si>
  <si>
    <t xml:space="preserve">Всего </t>
  </si>
  <si>
    <t xml:space="preserve">Производственная практика  </t>
  </si>
  <si>
    <t>1   сем. 17     нед.</t>
  </si>
  <si>
    <t>Прикладная электроника</t>
  </si>
  <si>
    <t>Государственная итоговая аттестация</t>
  </si>
  <si>
    <t>Экономика и управление в организации</t>
  </si>
  <si>
    <t>ПМ.05</t>
  </si>
  <si>
    <t>Разработка и интеграция WEB-приложений</t>
  </si>
  <si>
    <t>Компьютерная графика</t>
  </si>
  <si>
    <t xml:space="preserve">Мультимедийные технологии </t>
  </si>
  <si>
    <t>Управление контентом</t>
  </si>
  <si>
    <t>МДК.05.01</t>
  </si>
  <si>
    <t>МДК.05.02</t>
  </si>
  <si>
    <t>УП.05</t>
  </si>
  <si>
    <t>МДК.05.03</t>
  </si>
  <si>
    <t>Эк</t>
  </si>
  <si>
    <t>Выполнение дипломной работы с 18 мая по 14 июня (всего 4 недели)</t>
  </si>
  <si>
    <t>Защита дипломной работы с 15 июня по 28 июня (всего 2 недели)</t>
  </si>
  <si>
    <t>ОУД.01</t>
  </si>
  <si>
    <t>ОУД.02</t>
  </si>
  <si>
    <t>ОУД.03</t>
  </si>
  <si>
    <t>ОУД.04</t>
  </si>
  <si>
    <t>ОУД.05</t>
  </si>
  <si>
    <t>ОУД.06</t>
  </si>
  <si>
    <t xml:space="preserve">Информатика </t>
  </si>
  <si>
    <t>ОУД.07</t>
  </si>
  <si>
    <t>ОУД.08</t>
  </si>
  <si>
    <t>ОУД.09</t>
  </si>
  <si>
    <t>ОУД.10</t>
  </si>
  <si>
    <t>Экология</t>
  </si>
  <si>
    <t xml:space="preserve">Технология </t>
  </si>
  <si>
    <t>Общие дисциплины из обязательных предметных областей</t>
  </si>
  <si>
    <t>ОУД.00</t>
  </si>
  <si>
    <t>Дисциплины по выбору из обязательных предметных областей</t>
  </si>
  <si>
    <t>Дополнительные дисциплины</t>
  </si>
  <si>
    <t>ДУД.01</t>
  </si>
  <si>
    <t xml:space="preserve">1.1 Выпускная квалификационная работа в виде дипломной работы   </t>
  </si>
  <si>
    <t>Консультации на учебную группу из расчета 4 часа в год на одного обучающегося                                                                                                                                 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</si>
  <si>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УП.04</t>
  </si>
  <si>
    <t>ПП.01</t>
  </si>
  <si>
    <t>-/9/6</t>
  </si>
  <si>
    <t>Литература</t>
  </si>
  <si>
    <t xml:space="preserve">Русский язык </t>
  </si>
  <si>
    <t>ОУД.11</t>
  </si>
  <si>
    <t>Астрономия</t>
  </si>
  <si>
    <t>ОУД.12</t>
  </si>
  <si>
    <t>ОУД.17</t>
  </si>
  <si>
    <t>ОУД.19</t>
  </si>
  <si>
    <t xml:space="preserve"> -,Э</t>
  </si>
  <si>
    <t>-, ДЗ</t>
  </si>
  <si>
    <t>-, Э</t>
  </si>
  <si>
    <t>З, ДЗ</t>
  </si>
  <si>
    <t>-, Эк</t>
  </si>
  <si>
    <t>- ДЗ</t>
  </si>
  <si>
    <t>Основы безопасности жизнедеятельности</t>
  </si>
  <si>
    <t xml:space="preserve">Математика </t>
  </si>
  <si>
    <t xml:space="preserve">Обществознание </t>
  </si>
  <si>
    <t>Организация администрирования компьютерных систем</t>
  </si>
  <si>
    <t>Выполнение работ по профессии 14995 Наладчик технологического оборудования</t>
  </si>
  <si>
    <t>-/9/9</t>
  </si>
  <si>
    <t>-/18/15</t>
  </si>
  <si>
    <t>5/37/21</t>
  </si>
  <si>
    <t>3 сем.  16    нед.</t>
  </si>
  <si>
    <t>4  сем. 23,5 нед.</t>
  </si>
  <si>
    <t>5  сем.  16    нед.</t>
  </si>
  <si>
    <t>6  сем. 23,5 нед.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</si>
</sst>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sz val="10"/>
      <color indexed="10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2" fillId="0" borderId="10" xfId="53" applyNumberFormat="1" applyFont="1" applyFill="1" applyBorder="1" applyAlignment="1" applyProtection="1">
      <alignment horizontal="center" textRotation="90" wrapText="1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0" xfId="53" applyNumberFormat="1" applyFont="1" applyFill="1" applyBorder="1" applyAlignment="1" applyProtection="1">
      <alignment vertical="top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0" fontId="5" fillId="0" borderId="11" xfId="53" applyNumberFormat="1" applyFont="1" applyFill="1" applyBorder="1" applyAlignment="1" applyProtection="1">
      <alignment vertical="top"/>
      <protection/>
    </xf>
    <xf numFmtId="0" fontId="5" fillId="0" borderId="10" xfId="53" applyNumberFormat="1" applyFont="1" applyFill="1" applyBorder="1" applyAlignment="1" applyProtection="1">
      <alignment vertical="top"/>
      <protection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10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53" applyNumberFormat="1" applyFont="1" applyFill="1" applyBorder="1" applyAlignment="1" applyProtection="1">
      <alignment vertical="top"/>
      <protection/>
    </xf>
    <xf numFmtId="0" fontId="3" fillId="0" borderId="10" xfId="53" applyNumberFormat="1" applyFont="1" applyFill="1" applyBorder="1" applyAlignment="1" applyProtection="1">
      <alignment horizontal="left" vertical="top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top" wrapText="1"/>
      <protection/>
    </xf>
    <xf numFmtId="49" fontId="3" fillId="0" borderId="10" xfId="53" applyNumberFormat="1" applyFont="1" applyFill="1" applyBorder="1" applyAlignment="1" applyProtection="1">
      <alignment horizontal="center" vertical="top" wrapText="1"/>
      <protection/>
    </xf>
    <xf numFmtId="49" fontId="2" fillId="0" borderId="10" xfId="53" applyNumberFormat="1" applyFont="1" applyFill="1" applyBorder="1" applyAlignment="1" applyProtection="1">
      <alignment horizontal="center" vertical="top"/>
      <protection/>
    </xf>
    <xf numFmtId="49" fontId="5" fillId="0" borderId="12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top"/>
      <protection/>
    </xf>
    <xf numFmtId="49" fontId="5" fillId="0" borderId="10" xfId="53" applyNumberFormat="1" applyFont="1" applyFill="1" applyBorder="1" applyAlignment="1" applyProtection="1">
      <alignment horizontal="center" vertical="top"/>
      <protection/>
    </xf>
    <xf numFmtId="49" fontId="2" fillId="0" borderId="10" xfId="53" applyNumberFormat="1" applyFont="1" applyFill="1" applyBorder="1" applyAlignment="1" applyProtection="1">
      <alignment horizontal="center" vertical="top" wrapText="1"/>
      <protection/>
    </xf>
    <xf numFmtId="49" fontId="5" fillId="0" borderId="10" xfId="53" applyNumberFormat="1" applyFont="1" applyFill="1" applyBorder="1" applyAlignment="1" applyProtection="1">
      <alignment horizontal="center" vertical="top" wrapText="1"/>
      <protection/>
    </xf>
    <xf numFmtId="49" fontId="4" fillId="0" borderId="10" xfId="53" applyNumberFormat="1" applyFont="1" applyFill="1" applyBorder="1" applyAlignment="1" applyProtection="1">
      <alignment horizontal="center" vertical="top" wrapText="1"/>
      <protection/>
    </xf>
    <xf numFmtId="49" fontId="2" fillId="0" borderId="12" xfId="53" applyNumberFormat="1" applyFont="1" applyFill="1" applyBorder="1" applyAlignment="1" applyProtection="1">
      <alignment horizontal="center" vertical="top"/>
      <protection/>
    </xf>
    <xf numFmtId="0" fontId="2" fillId="0" borderId="12" xfId="53" applyNumberFormat="1" applyFont="1" applyFill="1" applyBorder="1" applyAlignment="1" applyProtection="1">
      <alignment horizontal="center" vertical="top"/>
      <protection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0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13" xfId="53" applyNumberFormat="1" applyFont="1" applyFill="1" applyBorder="1" applyAlignment="1" applyProtection="1">
      <alignment horizontal="center" vertical="top" wrapText="1"/>
      <protection/>
    </xf>
    <xf numFmtId="49" fontId="6" fillId="0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left" vertical="top" wrapText="1"/>
    </xf>
    <xf numFmtId="0" fontId="2" fillId="0" borderId="15" xfId="53" applyNumberFormat="1" applyFont="1" applyFill="1" applyBorder="1" applyAlignment="1" applyProtection="1">
      <alignment horizontal="center" vertical="top" wrapText="1"/>
      <protection/>
    </xf>
    <xf numFmtId="0" fontId="3" fillId="0" borderId="15" xfId="53" applyNumberFormat="1" applyFont="1" applyFill="1" applyBorder="1" applyAlignment="1" applyProtection="1">
      <alignment horizontal="center" vertical="top" wrapText="1"/>
      <protection/>
    </xf>
    <xf numFmtId="0" fontId="2" fillId="0" borderId="16" xfId="53" applyNumberFormat="1" applyFont="1" applyFill="1" applyBorder="1" applyAlignment="1" applyProtection="1">
      <alignment horizontal="center" vertical="top"/>
      <protection/>
    </xf>
    <xf numFmtId="0" fontId="4" fillId="0" borderId="17" xfId="53" applyNumberFormat="1" applyFont="1" applyFill="1" applyBorder="1" applyAlignment="1" applyProtection="1">
      <alignment horizontal="center" vertical="top"/>
      <protection/>
    </xf>
    <xf numFmtId="0" fontId="5" fillId="0" borderId="17" xfId="53" applyNumberFormat="1" applyFont="1" applyFill="1" applyBorder="1" applyAlignment="1" applyProtection="1">
      <alignment horizontal="center" vertical="top"/>
      <protection/>
    </xf>
    <xf numFmtId="0" fontId="2" fillId="0" borderId="17" xfId="53" applyNumberFormat="1" applyFont="1" applyFill="1" applyBorder="1" applyAlignment="1" applyProtection="1">
      <alignment horizontal="center" vertical="top" wrapText="1"/>
      <protection/>
    </xf>
    <xf numFmtId="0" fontId="3" fillId="0" borderId="17" xfId="53" applyNumberFormat="1" applyFont="1" applyFill="1" applyBorder="1" applyAlignment="1" applyProtection="1">
      <alignment horizontal="center" vertical="top" wrapText="1"/>
      <protection/>
    </xf>
    <xf numFmtId="0" fontId="2" fillId="0" borderId="18" xfId="53" applyNumberFormat="1" applyFont="1" applyFill="1" applyBorder="1" applyAlignment="1" applyProtection="1">
      <alignment horizontal="center" vertical="top" wrapText="1"/>
      <protection/>
    </xf>
    <xf numFmtId="0" fontId="2" fillId="0" borderId="19" xfId="53" applyNumberFormat="1" applyFont="1" applyFill="1" applyBorder="1" applyAlignment="1" applyProtection="1">
      <alignment horizontal="center" vertical="top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horizontal="center" vertical="top"/>
      <protection/>
    </xf>
    <xf numFmtId="0" fontId="5" fillId="0" borderId="13" xfId="53" applyNumberFormat="1" applyFont="1" applyFill="1" applyBorder="1" applyAlignment="1" applyProtection="1">
      <alignment horizontal="center" vertical="top"/>
      <protection/>
    </xf>
    <xf numFmtId="0" fontId="3" fillId="0" borderId="13" xfId="53" applyNumberFormat="1" applyFont="1" applyFill="1" applyBorder="1" applyAlignment="1" applyProtection="1">
      <alignment horizontal="center" vertical="top" wrapText="1"/>
      <protection/>
    </xf>
    <xf numFmtId="0" fontId="2" fillId="0" borderId="13" xfId="53" applyNumberFormat="1" applyFont="1" applyFill="1" applyBorder="1" applyAlignment="1" applyProtection="1">
      <alignment horizontal="center" vertical="top" wrapText="1"/>
      <protection/>
    </xf>
    <xf numFmtId="0" fontId="2" fillId="0" borderId="20" xfId="53" applyNumberFormat="1" applyFont="1" applyFill="1" applyBorder="1" applyAlignment="1" applyProtection="1">
      <alignment horizontal="center" vertical="top" wrapText="1"/>
      <protection/>
    </xf>
    <xf numFmtId="0" fontId="2" fillId="0" borderId="15" xfId="53" applyNumberFormat="1" applyFont="1" applyFill="1" applyBorder="1" applyAlignment="1" applyProtection="1">
      <alignment horizontal="center" vertical="top"/>
      <protection/>
    </xf>
    <xf numFmtId="0" fontId="4" fillId="0" borderId="21" xfId="53" applyNumberFormat="1" applyFont="1" applyFill="1" applyBorder="1" applyAlignment="1" applyProtection="1">
      <alignment horizontal="center" vertical="top"/>
      <protection/>
    </xf>
    <xf numFmtId="0" fontId="5" fillId="0" borderId="21" xfId="53" applyNumberFormat="1" applyFont="1" applyFill="1" applyBorder="1" applyAlignment="1" applyProtection="1">
      <alignment horizontal="center" vertical="top"/>
      <protection/>
    </xf>
    <xf numFmtId="0" fontId="2" fillId="0" borderId="21" xfId="53" applyNumberFormat="1" applyFont="1" applyFill="1" applyBorder="1" applyAlignment="1" applyProtection="1">
      <alignment horizontal="center" vertical="top" wrapText="1"/>
      <protection/>
    </xf>
    <xf numFmtId="0" fontId="3" fillId="0" borderId="21" xfId="53" applyNumberFormat="1" applyFont="1" applyFill="1" applyBorder="1" applyAlignment="1" applyProtection="1">
      <alignment horizontal="center" vertical="top" wrapText="1"/>
      <protection/>
    </xf>
    <xf numFmtId="0" fontId="2" fillId="0" borderId="22" xfId="53" applyNumberFormat="1" applyFont="1" applyFill="1" applyBorder="1" applyAlignment="1" applyProtection="1">
      <alignment horizontal="center" vertical="top" wrapText="1"/>
      <protection/>
    </xf>
    <xf numFmtId="0" fontId="2" fillId="0" borderId="23" xfId="53" applyNumberFormat="1" applyFont="1" applyFill="1" applyBorder="1" applyAlignment="1" applyProtection="1">
      <alignment horizontal="center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14" fillId="0" borderId="10" xfId="53" applyNumberFormat="1" applyFont="1" applyFill="1" applyBorder="1" applyAlignment="1" applyProtection="1">
      <alignment horizontal="left" vertical="top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15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 horizontal="left" vertical="top" wrapText="1"/>
    </xf>
    <xf numFmtId="1" fontId="2" fillId="0" borderId="10" xfId="53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0" fillId="0" borderId="0" xfId="53" applyNumberFormat="1" applyFont="1" applyFill="1" applyBorder="1" applyAlignment="1" applyProtection="1">
      <alignment horizontal="center" vertical="top" wrapText="1"/>
      <protection/>
    </xf>
    <xf numFmtId="0" fontId="0" fillId="0" borderId="24" xfId="53" applyNumberFormat="1" applyFont="1" applyFill="1" applyBorder="1" applyAlignment="1" applyProtection="1">
      <alignment horizontal="center" vertical="top" wrapText="1"/>
      <protection/>
    </xf>
    <xf numFmtId="0" fontId="0" fillId="0" borderId="25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 vertical="top" wrapText="1"/>
      <protection/>
    </xf>
    <xf numFmtId="0" fontId="0" fillId="0" borderId="26" xfId="53" applyNumberFormat="1" applyFont="1" applyFill="1" applyBorder="1" applyAlignment="1" applyProtection="1">
      <alignment horizontal="center" vertical="top" wrapText="1"/>
      <protection/>
    </xf>
    <xf numFmtId="0" fontId="0" fillId="0" borderId="27" xfId="53" applyNumberFormat="1" applyFont="1" applyFill="1" applyBorder="1" applyAlignment="1" applyProtection="1">
      <alignment horizontal="center" vertical="top" wrapText="1"/>
      <protection/>
    </xf>
    <xf numFmtId="49" fontId="0" fillId="0" borderId="27" xfId="53" applyNumberFormat="1" applyFont="1" applyFill="1" applyBorder="1" applyAlignment="1" applyProtection="1">
      <alignment horizontal="center" vertical="top" wrapText="1"/>
      <protection/>
    </xf>
    <xf numFmtId="0" fontId="0" fillId="0" borderId="11" xfId="53" applyNumberFormat="1" applyFont="1" applyFill="1" applyBorder="1" applyAlignment="1" applyProtection="1">
      <alignment horizontal="center" vertical="top" wrapText="1"/>
      <protection/>
    </xf>
    <xf numFmtId="0" fontId="0" fillId="0" borderId="28" xfId="53" applyNumberFormat="1" applyFont="1" applyFill="1" applyBorder="1" applyAlignment="1" applyProtection="1">
      <alignment horizontal="center" vertical="top" wrapText="1"/>
      <protection/>
    </xf>
    <xf numFmtId="0" fontId="18" fillId="0" borderId="10" xfId="53" applyNumberFormat="1" applyFont="1" applyFill="1" applyBorder="1" applyAlignment="1" applyProtection="1">
      <alignment horizontal="center" vertical="top" wrapText="1"/>
      <protection/>
    </xf>
    <xf numFmtId="0" fontId="15" fillId="0" borderId="10" xfId="53" applyNumberFormat="1" applyFont="1" applyFill="1" applyBorder="1" applyAlignment="1" applyProtection="1">
      <alignment horizontal="left" vertical="top" wrapText="1"/>
      <protection/>
    </xf>
    <xf numFmtId="0" fontId="19" fillId="0" borderId="29" xfId="0" applyFont="1" applyBorder="1" applyAlignment="1">
      <alignment wrapText="1"/>
    </xf>
    <xf numFmtId="0" fontId="19" fillId="0" borderId="14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0" fontId="5" fillId="0" borderId="16" xfId="53" applyNumberFormat="1" applyFont="1" applyFill="1" applyBorder="1" applyAlignment="1" applyProtection="1">
      <alignment horizontal="center" vertical="center" wrapText="1"/>
      <protection/>
    </xf>
    <xf numFmtId="0" fontId="5" fillId="0" borderId="31" xfId="53" applyNumberFormat="1" applyFont="1" applyFill="1" applyBorder="1" applyAlignment="1" applyProtection="1">
      <alignment horizontal="center" vertical="center" wrapText="1"/>
      <protection/>
    </xf>
    <xf numFmtId="1" fontId="2" fillId="0" borderId="10" xfId="53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10" xfId="53" applyNumberFormat="1" applyFont="1" applyFill="1" applyBorder="1" applyAlignment="1" applyProtection="1">
      <alignment horizontal="center" vertical="top" wrapText="1"/>
      <protection/>
    </xf>
    <xf numFmtId="0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3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31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NumberFormat="1" applyFont="1" applyFill="1" applyBorder="1" applyAlignment="1" applyProtection="1">
      <alignment horizontal="center" vertical="center" wrapText="1"/>
      <protection/>
    </xf>
    <xf numFmtId="1" fontId="0" fillId="0" borderId="31" xfId="53" applyNumberFormat="1" applyFont="1" applyFill="1" applyBorder="1" applyAlignment="1" applyProtection="1">
      <alignment horizontal="center" vertical="center" wrapText="1"/>
      <protection/>
    </xf>
    <xf numFmtId="1" fontId="0" fillId="0" borderId="12" xfId="53" applyNumberFormat="1" applyFont="1" applyFill="1" applyBorder="1" applyAlignment="1" applyProtection="1">
      <alignment horizontal="center" vertical="center" wrapText="1"/>
      <protection/>
    </xf>
    <xf numFmtId="1" fontId="4" fillId="0" borderId="10" xfId="53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53" applyNumberFormat="1" applyFont="1" applyFill="1" applyBorder="1" applyAlignment="1" applyProtection="1">
      <alignment horizontal="center" vertical="center" wrapText="1"/>
      <protection/>
    </xf>
    <xf numFmtId="49" fontId="20" fillId="0" borderId="32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32" borderId="10" xfId="0" applyNumberFormat="1" applyFont="1" applyFill="1" applyBorder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top" wrapText="1"/>
      <protection/>
    </xf>
    <xf numFmtId="0" fontId="5" fillId="0" borderId="16" xfId="53" applyNumberFormat="1" applyFont="1" applyFill="1" applyBorder="1" applyAlignment="1" applyProtection="1">
      <alignment horizontal="center" vertical="top" wrapText="1"/>
      <protection/>
    </xf>
    <xf numFmtId="0" fontId="0" fillId="0" borderId="31" xfId="53" applyNumberFormat="1" applyFont="1" applyFill="1" applyBorder="1" applyAlignment="1" applyProtection="1">
      <alignment horizontal="center" vertical="top" wrapText="1"/>
      <protection/>
    </xf>
    <xf numFmtId="0" fontId="57" fillId="0" borderId="12" xfId="53" applyNumberFormat="1" applyFont="1" applyFill="1" applyBorder="1" applyAlignment="1" applyProtection="1">
      <alignment horizontal="center" vertical="center" wrapText="1"/>
      <protection/>
    </xf>
    <xf numFmtId="0" fontId="12" fillId="0" borderId="13" xfId="53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horizontal="left" vertical="top" wrapText="1"/>
      <protection/>
    </xf>
    <xf numFmtId="0" fontId="10" fillId="0" borderId="18" xfId="53" applyNumberFormat="1" applyFont="1" applyFill="1" applyBorder="1" applyAlignment="1" applyProtection="1">
      <alignment horizontal="center" vertical="top" wrapText="1"/>
      <protection/>
    </xf>
    <xf numFmtId="0" fontId="10" fillId="0" borderId="33" xfId="53" applyNumberFormat="1" applyFont="1" applyFill="1" applyBorder="1" applyAlignment="1" applyProtection="1">
      <alignment horizontal="center" vertical="top" wrapText="1"/>
      <protection/>
    </xf>
    <xf numFmtId="0" fontId="10" fillId="0" borderId="20" xfId="53" applyNumberFormat="1" applyFont="1" applyFill="1" applyBorder="1" applyAlignment="1" applyProtection="1">
      <alignment horizontal="center" vertical="top" wrapText="1"/>
      <protection/>
    </xf>
    <xf numFmtId="0" fontId="10" fillId="0" borderId="16" xfId="53" applyNumberFormat="1" applyFont="1" applyFill="1" applyBorder="1" applyAlignment="1" applyProtection="1">
      <alignment horizontal="center" vertical="top" wrapText="1"/>
      <protection/>
    </xf>
    <xf numFmtId="0" fontId="10" fillId="0" borderId="34" xfId="53" applyNumberFormat="1" applyFont="1" applyFill="1" applyBorder="1" applyAlignment="1" applyProtection="1">
      <alignment horizontal="center" vertical="top" wrapText="1"/>
      <protection/>
    </xf>
    <xf numFmtId="0" fontId="10" fillId="0" borderId="19" xfId="53" applyNumberFormat="1" applyFont="1" applyFill="1" applyBorder="1" applyAlignment="1" applyProtection="1">
      <alignment horizontal="center" vertical="top" wrapText="1"/>
      <protection/>
    </xf>
    <xf numFmtId="0" fontId="2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10" xfId="53" applyNumberFormat="1" applyFont="1" applyFill="1" applyBorder="1" applyAlignment="1" applyProtection="1">
      <alignment horizontal="center" vertical="top"/>
      <protection/>
    </xf>
    <xf numFmtId="0" fontId="2" fillId="0" borderId="17" xfId="53" applyNumberFormat="1" applyFont="1" applyFill="1" applyBorder="1" applyAlignment="1" applyProtection="1">
      <alignment horizontal="center" vertical="top"/>
      <protection/>
    </xf>
    <xf numFmtId="0" fontId="2" fillId="0" borderId="13" xfId="53" applyNumberFormat="1" applyFont="1" applyFill="1" applyBorder="1" applyAlignment="1" applyProtection="1">
      <alignment horizontal="center" vertical="top"/>
      <protection/>
    </xf>
    <xf numFmtId="0" fontId="12" fillId="0" borderId="35" xfId="53" applyNumberFormat="1" applyFont="1" applyFill="1" applyBorder="1" applyAlignment="1" applyProtection="1">
      <alignment horizontal="left" vertical="top" wrapText="1"/>
      <protection/>
    </xf>
    <xf numFmtId="0" fontId="12" fillId="0" borderId="36" xfId="0" applyNumberFormat="1" applyFont="1" applyFill="1" applyBorder="1" applyAlignment="1" applyProtection="1">
      <alignment vertical="top" wrapText="1"/>
      <protection/>
    </xf>
    <xf numFmtId="0" fontId="12" fillId="0" borderId="37" xfId="0" applyNumberFormat="1" applyFont="1" applyFill="1" applyBorder="1" applyAlignment="1" applyProtection="1">
      <alignment vertical="top" wrapText="1"/>
      <protection/>
    </xf>
    <xf numFmtId="0" fontId="12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8" xfId="53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vertical="top" wrapText="1"/>
      <protection/>
    </xf>
    <xf numFmtId="0" fontId="0" fillId="0" borderId="38" xfId="0" applyNumberFormat="1" applyFont="1" applyFill="1" applyBorder="1" applyAlignment="1" applyProtection="1">
      <alignment vertical="top" wrapText="1"/>
      <protection/>
    </xf>
    <xf numFmtId="0" fontId="2" fillId="0" borderId="39" xfId="53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40" xfId="0" applyNumberFormat="1" applyFont="1" applyFill="1" applyBorder="1" applyAlignment="1" applyProtection="1">
      <alignment vertical="top" wrapText="1"/>
      <protection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53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40" xfId="0" applyNumberFormat="1" applyFont="1" applyFill="1" applyBorder="1" applyAlignment="1" applyProtection="1">
      <alignment vertical="top" wrapText="1"/>
      <protection/>
    </xf>
    <xf numFmtId="0" fontId="0" fillId="0" borderId="3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40" xfId="0" applyNumberFormat="1" applyFont="1" applyFill="1" applyBorder="1" applyAlignment="1" applyProtection="1">
      <alignment vertical="top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horizontal="left" vertical="top"/>
      <protection/>
    </xf>
    <xf numFmtId="0" fontId="4" fillId="0" borderId="15" xfId="53" applyNumberFormat="1" applyFont="1" applyFill="1" applyBorder="1" applyAlignment="1" applyProtection="1">
      <alignment horizontal="center" vertical="center" textRotation="90"/>
      <protection/>
    </xf>
    <xf numFmtId="0" fontId="4" fillId="0" borderId="11" xfId="53" applyNumberFormat="1" applyFont="1" applyFill="1" applyBorder="1" applyAlignment="1" applyProtection="1">
      <alignment horizontal="center" vertical="center" textRotation="90"/>
      <protection/>
    </xf>
    <xf numFmtId="0" fontId="4" fillId="0" borderId="12" xfId="53" applyNumberFormat="1" applyFont="1" applyFill="1" applyBorder="1" applyAlignment="1" applyProtection="1">
      <alignment horizontal="center" vertical="center" textRotation="90"/>
      <protection/>
    </xf>
    <xf numFmtId="0" fontId="4" fillId="0" borderId="15" xfId="53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0" fontId="13" fillId="0" borderId="10" xfId="53" applyNumberFormat="1" applyFont="1" applyFill="1" applyBorder="1" applyAlignment="1" applyProtection="1">
      <alignment horizontal="center" vertical="top" wrapText="1"/>
      <protection/>
    </xf>
    <xf numFmtId="0" fontId="2" fillId="0" borderId="15" xfId="53" applyNumberFormat="1" applyFont="1" applyFill="1" applyBorder="1" applyAlignment="1" applyProtection="1">
      <alignment horizontal="center" textRotation="90" wrapText="1"/>
      <protection/>
    </xf>
    <xf numFmtId="0" fontId="2" fillId="0" borderId="11" xfId="53" applyNumberFormat="1" applyFont="1" applyFill="1" applyBorder="1" applyAlignment="1" applyProtection="1">
      <alignment horizontal="center" textRotation="90" wrapText="1"/>
      <protection/>
    </xf>
    <xf numFmtId="0" fontId="2" fillId="0" borderId="12" xfId="53" applyNumberFormat="1" applyFont="1" applyFill="1" applyBorder="1" applyAlignment="1" applyProtection="1">
      <alignment horizontal="center" textRotation="90" wrapText="1"/>
      <protection/>
    </xf>
    <xf numFmtId="0" fontId="2" fillId="0" borderId="10" xfId="53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3" applyNumberFormat="1" applyFont="1" applyFill="1" applyBorder="1" applyAlignment="1" applyProtection="1">
      <alignment vertical="top" wrapText="1"/>
      <protection/>
    </xf>
    <xf numFmtId="0" fontId="0" fillId="0" borderId="34" xfId="0" applyNumberFormat="1" applyFont="1" applyFill="1" applyBorder="1" applyAlignment="1" applyProtection="1">
      <alignment vertical="top" wrapText="1"/>
      <protection/>
    </xf>
    <xf numFmtId="0" fontId="0" fillId="0" borderId="45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="98" zoomScaleSheetLayoutView="98" zoomScalePageLayoutView="0" workbookViewId="0" topLeftCell="A45">
      <selection activeCell="O56" sqref="O56"/>
    </sheetView>
  </sheetViews>
  <sheetFormatPr defaultColWidth="9.140625" defaultRowHeight="12.75"/>
  <cols>
    <col min="1" max="1" width="8.28125" style="1" customWidth="1"/>
    <col min="2" max="2" width="35.57421875" style="12" customWidth="1"/>
    <col min="3" max="3" width="9.421875" style="13" customWidth="1"/>
    <col min="4" max="4" width="7.28125" style="13" customWidth="1"/>
    <col min="5" max="5" width="6.8515625" style="13" customWidth="1"/>
    <col min="6" max="6" width="6.421875" style="13" customWidth="1"/>
    <col min="7" max="7" width="6.57421875" style="13" customWidth="1"/>
    <col min="8" max="8" width="6.8515625" style="13" customWidth="1"/>
    <col min="9" max="10" width="6.28125" style="13" customWidth="1"/>
    <col min="11" max="11" width="6.140625" style="13" customWidth="1"/>
    <col min="12" max="12" width="6.57421875" style="13" customWidth="1"/>
    <col min="13" max="13" width="6.421875" style="13" customWidth="1"/>
    <col min="14" max="14" width="6.7109375" style="13" customWidth="1"/>
    <col min="15" max="15" width="6.421875" style="13" customWidth="1"/>
    <col min="16" max="16" width="6.57421875" style="13" customWidth="1"/>
    <col min="17" max="18" width="9.140625" style="1" customWidth="1"/>
    <col min="19" max="19" width="10.00390625" style="1" customWidth="1"/>
    <col min="20" max="16384" width="9.140625" style="1" customWidth="1"/>
  </cols>
  <sheetData>
    <row r="1" spans="1:16" ht="18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3" spans="1:16" s="2" customFormat="1" ht="27.75" customHeight="1">
      <c r="A3" s="153" t="s">
        <v>1</v>
      </c>
      <c r="B3" s="156" t="s">
        <v>9</v>
      </c>
      <c r="C3" s="161" t="s">
        <v>100</v>
      </c>
      <c r="D3" s="159" t="s">
        <v>6</v>
      </c>
      <c r="E3" s="159"/>
      <c r="F3" s="160"/>
      <c r="G3" s="160"/>
      <c r="H3" s="160"/>
      <c r="I3" s="123" t="s">
        <v>17</v>
      </c>
      <c r="J3" s="124"/>
      <c r="K3" s="124"/>
      <c r="L3" s="124"/>
      <c r="M3" s="124"/>
      <c r="N3" s="124"/>
      <c r="O3" s="124"/>
      <c r="P3" s="125"/>
    </row>
    <row r="4" spans="1:16" s="2" customFormat="1" ht="15" customHeight="1">
      <c r="A4" s="154"/>
      <c r="B4" s="157"/>
      <c r="C4" s="165"/>
      <c r="D4" s="161" t="s">
        <v>106</v>
      </c>
      <c r="E4" s="161" t="s">
        <v>10</v>
      </c>
      <c r="F4" s="129" t="s">
        <v>7</v>
      </c>
      <c r="G4" s="130"/>
      <c r="H4" s="130"/>
      <c r="I4" s="126"/>
      <c r="J4" s="127"/>
      <c r="K4" s="127"/>
      <c r="L4" s="127"/>
      <c r="M4" s="127"/>
      <c r="N4" s="127"/>
      <c r="O4" s="127"/>
      <c r="P4" s="128"/>
    </row>
    <row r="5" spans="1:16" s="2" customFormat="1" ht="12.75" customHeight="1">
      <c r="A5" s="154"/>
      <c r="B5" s="157"/>
      <c r="C5" s="165"/>
      <c r="D5" s="162"/>
      <c r="E5" s="162"/>
      <c r="F5" s="161" t="s">
        <v>8</v>
      </c>
      <c r="G5" s="164" t="s">
        <v>121</v>
      </c>
      <c r="H5" s="164"/>
      <c r="I5" s="131" t="s">
        <v>2</v>
      </c>
      <c r="J5" s="132"/>
      <c r="K5" s="131" t="s">
        <v>5</v>
      </c>
      <c r="L5" s="132"/>
      <c r="M5" s="131" t="s">
        <v>3</v>
      </c>
      <c r="N5" s="132"/>
      <c r="O5" s="131" t="s">
        <v>84</v>
      </c>
      <c r="P5" s="132"/>
    </row>
    <row r="6" spans="1:16" s="2" customFormat="1" ht="119.25">
      <c r="A6" s="155"/>
      <c r="B6" s="158"/>
      <c r="C6" s="166"/>
      <c r="D6" s="163"/>
      <c r="E6" s="163"/>
      <c r="F6" s="163"/>
      <c r="G6" s="3" t="s">
        <v>11</v>
      </c>
      <c r="H6" s="3" t="s">
        <v>12</v>
      </c>
      <c r="I6" s="39" t="s">
        <v>133</v>
      </c>
      <c r="J6" s="38" t="s">
        <v>107</v>
      </c>
      <c r="K6" s="39" t="s">
        <v>193</v>
      </c>
      <c r="L6" s="38" t="s">
        <v>194</v>
      </c>
      <c r="M6" s="39" t="s">
        <v>195</v>
      </c>
      <c r="N6" s="38" t="s">
        <v>196</v>
      </c>
      <c r="O6" s="38" t="s">
        <v>122</v>
      </c>
      <c r="P6" s="38" t="s">
        <v>123</v>
      </c>
    </row>
    <row r="7" spans="1:16" s="2" customFormat="1" ht="12" customHeight="1">
      <c r="A7" s="25">
        <v>1</v>
      </c>
      <c r="B7" s="25">
        <v>2</v>
      </c>
      <c r="C7" s="25">
        <v>4</v>
      </c>
      <c r="D7" s="25">
        <v>6</v>
      </c>
      <c r="E7" s="25">
        <v>7</v>
      </c>
      <c r="F7" s="25">
        <v>8</v>
      </c>
      <c r="G7" s="25">
        <v>10</v>
      </c>
      <c r="H7" s="25">
        <v>11</v>
      </c>
      <c r="I7" s="25">
        <v>14</v>
      </c>
      <c r="J7" s="25">
        <v>15</v>
      </c>
      <c r="K7" s="25">
        <v>16</v>
      </c>
      <c r="L7" s="25">
        <v>17</v>
      </c>
      <c r="M7" s="25">
        <v>18</v>
      </c>
      <c r="N7" s="25">
        <v>19</v>
      </c>
      <c r="O7" s="25">
        <v>20</v>
      </c>
      <c r="P7" s="25">
        <v>21</v>
      </c>
    </row>
    <row r="8" spans="1:16" s="21" customFormat="1" ht="13.5" thickBot="1">
      <c r="A8" s="19" t="s">
        <v>85</v>
      </c>
      <c r="B8" s="100" t="s">
        <v>86</v>
      </c>
      <c r="C8" s="28" t="s">
        <v>108</v>
      </c>
      <c r="D8" s="99">
        <f>D9+D18+D25</f>
        <v>2108</v>
      </c>
      <c r="E8" s="99">
        <f>E9+E18+E25</f>
        <v>704</v>
      </c>
      <c r="F8" s="99">
        <f>F9+F18+F25</f>
        <v>1404</v>
      </c>
      <c r="G8" s="99">
        <f>G9+G18+G25</f>
        <v>392</v>
      </c>
      <c r="H8" s="20">
        <f>H10+H12+H13+H14+H15+H17+H19+H20+H21+H22+H23+H24+H26</f>
        <v>0</v>
      </c>
      <c r="I8" s="20">
        <f>I9+I18+I25</f>
        <v>612</v>
      </c>
      <c r="J8" s="20">
        <f>J9+J18+J25</f>
        <v>792</v>
      </c>
      <c r="K8" s="57">
        <f aca="true" t="shared" si="0" ref="K8:P8">K10+K12+K13+K14+K15+K17+K18+K19+K20+K22+K23+K24</f>
        <v>0</v>
      </c>
      <c r="L8" s="57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</row>
    <row r="9" spans="1:16" s="21" customFormat="1" ht="27.75" customHeight="1" thickBot="1">
      <c r="A9" s="94" t="s">
        <v>163</v>
      </c>
      <c r="B9" s="92" t="s">
        <v>162</v>
      </c>
      <c r="C9" s="35"/>
      <c r="D9" s="99">
        <v>1331</v>
      </c>
      <c r="E9" s="99">
        <v>445</v>
      </c>
      <c r="F9" s="99">
        <f>F10+F11+F12+F13+F14+F15+F16+F17</f>
        <v>886</v>
      </c>
      <c r="G9" s="99">
        <f>G10+G11+G12+G13+G14+G15+G16+G17</f>
        <v>250</v>
      </c>
      <c r="H9" s="44"/>
      <c r="I9" s="99">
        <f>I10+I11+I12+I13+I14+I15+I16+I17</f>
        <v>374</v>
      </c>
      <c r="J9" s="99">
        <f>J10+J11+J12+J13+J14+J15+J16+J17</f>
        <v>512</v>
      </c>
      <c r="K9" s="20"/>
      <c r="L9" s="20"/>
      <c r="M9" s="50"/>
      <c r="N9" s="36"/>
      <c r="O9" s="36"/>
      <c r="P9" s="36"/>
    </row>
    <row r="10" spans="1:16" s="2" customFormat="1" ht="12.75">
      <c r="A10" s="22" t="s">
        <v>149</v>
      </c>
      <c r="B10" s="22" t="s">
        <v>173</v>
      </c>
      <c r="C10" s="104" t="s">
        <v>179</v>
      </c>
      <c r="D10" s="95">
        <f aca="true" t="shared" si="1" ref="D10:D24">SUM(E10,F10)</f>
        <v>117</v>
      </c>
      <c r="E10" s="96">
        <f aca="true" t="shared" si="2" ref="E10:E17">F10*0.5</f>
        <v>39</v>
      </c>
      <c r="F10" s="25">
        <v>78</v>
      </c>
      <c r="G10" s="25">
        <v>0</v>
      </c>
      <c r="H10" s="97"/>
      <c r="I10" s="106">
        <v>34</v>
      </c>
      <c r="J10" s="107">
        <v>44</v>
      </c>
      <c r="K10" s="64"/>
      <c r="L10" s="64"/>
      <c r="M10" s="51"/>
      <c r="N10" s="23"/>
      <c r="O10" s="23"/>
      <c r="P10" s="23"/>
    </row>
    <row r="11" spans="1:16" s="2" customFormat="1" ht="12.75">
      <c r="A11" s="22" t="s">
        <v>150</v>
      </c>
      <c r="B11" s="22" t="s">
        <v>172</v>
      </c>
      <c r="C11" s="104" t="s">
        <v>180</v>
      </c>
      <c r="D11" s="95">
        <f t="shared" si="1"/>
        <v>175.5</v>
      </c>
      <c r="E11" s="96">
        <f t="shared" si="2"/>
        <v>58.5</v>
      </c>
      <c r="F11" s="25">
        <v>117</v>
      </c>
      <c r="G11" s="25"/>
      <c r="H11" s="97"/>
      <c r="I11" s="106">
        <v>51</v>
      </c>
      <c r="J11" s="107">
        <v>66</v>
      </c>
      <c r="K11" s="64"/>
      <c r="L11" s="64"/>
      <c r="M11" s="51"/>
      <c r="N11" s="23"/>
      <c r="O11" s="23"/>
      <c r="P11" s="23"/>
    </row>
    <row r="12" spans="1:16" s="2" customFormat="1" ht="17.25" customHeight="1">
      <c r="A12" s="22" t="s">
        <v>151</v>
      </c>
      <c r="B12" s="22" t="s">
        <v>18</v>
      </c>
      <c r="C12" s="104" t="s">
        <v>180</v>
      </c>
      <c r="D12" s="95">
        <f t="shared" si="1"/>
        <v>175.5</v>
      </c>
      <c r="E12" s="96">
        <f t="shared" si="2"/>
        <v>58.5</v>
      </c>
      <c r="F12" s="25">
        <v>117</v>
      </c>
      <c r="G12" s="25">
        <v>117</v>
      </c>
      <c r="H12" s="97"/>
      <c r="I12" s="106">
        <v>51</v>
      </c>
      <c r="J12" s="107">
        <v>66</v>
      </c>
      <c r="K12" s="64"/>
      <c r="L12" s="64"/>
      <c r="M12" s="51"/>
      <c r="N12" s="23"/>
      <c r="O12" s="23"/>
      <c r="P12" s="23"/>
    </row>
    <row r="13" spans="1:16" s="2" customFormat="1" ht="16.5" customHeight="1">
      <c r="A13" s="22" t="s">
        <v>152</v>
      </c>
      <c r="B13" s="6" t="s">
        <v>186</v>
      </c>
      <c r="C13" s="113" t="s">
        <v>181</v>
      </c>
      <c r="D13" s="114">
        <f t="shared" si="1"/>
        <v>351</v>
      </c>
      <c r="E13" s="115">
        <f t="shared" si="2"/>
        <v>117</v>
      </c>
      <c r="F13" s="116">
        <v>234</v>
      </c>
      <c r="G13" s="116">
        <v>24</v>
      </c>
      <c r="H13" s="117"/>
      <c r="I13" s="118">
        <v>102</v>
      </c>
      <c r="J13" s="84">
        <v>132</v>
      </c>
      <c r="K13" s="64"/>
      <c r="L13" s="64"/>
      <c r="M13" s="51"/>
      <c r="N13" s="23"/>
      <c r="O13" s="23"/>
      <c r="P13" s="23"/>
    </row>
    <row r="14" spans="1:16" s="2" customFormat="1" ht="12.75">
      <c r="A14" s="22" t="s">
        <v>153</v>
      </c>
      <c r="B14" s="22" t="s">
        <v>19</v>
      </c>
      <c r="C14" s="104" t="s">
        <v>180</v>
      </c>
      <c r="D14" s="95">
        <f t="shared" si="1"/>
        <v>175.5</v>
      </c>
      <c r="E14" s="96">
        <f t="shared" si="2"/>
        <v>58.5</v>
      </c>
      <c r="F14" s="25">
        <v>117</v>
      </c>
      <c r="G14" s="25">
        <v>0</v>
      </c>
      <c r="H14" s="97"/>
      <c r="I14" s="106">
        <v>51</v>
      </c>
      <c r="J14" s="107">
        <v>66</v>
      </c>
      <c r="K14" s="64"/>
      <c r="L14" s="64"/>
      <c r="M14" s="51"/>
      <c r="N14" s="23"/>
      <c r="O14" s="23"/>
      <c r="P14" s="23"/>
    </row>
    <row r="15" spans="1:16" s="2" customFormat="1" ht="12.75">
      <c r="A15" s="22" t="s">
        <v>154</v>
      </c>
      <c r="B15" s="22" t="s">
        <v>20</v>
      </c>
      <c r="C15" s="104" t="s">
        <v>182</v>
      </c>
      <c r="D15" s="95">
        <f t="shared" si="1"/>
        <v>175.5</v>
      </c>
      <c r="E15" s="96">
        <f t="shared" si="2"/>
        <v>58.5</v>
      </c>
      <c r="F15" s="25">
        <v>117</v>
      </c>
      <c r="G15" s="25">
        <v>109</v>
      </c>
      <c r="H15" s="97"/>
      <c r="I15" s="106">
        <v>51</v>
      </c>
      <c r="J15" s="107">
        <v>66</v>
      </c>
      <c r="K15" s="64"/>
      <c r="L15" s="64"/>
      <c r="M15" s="51"/>
      <c r="N15" s="23"/>
      <c r="O15" s="23"/>
      <c r="P15" s="23"/>
    </row>
    <row r="16" spans="1:16" s="2" customFormat="1" ht="12.75">
      <c r="A16" s="22" t="s">
        <v>156</v>
      </c>
      <c r="B16" s="22" t="s">
        <v>185</v>
      </c>
      <c r="C16" s="104" t="s">
        <v>180</v>
      </c>
      <c r="D16" s="95">
        <f t="shared" si="1"/>
        <v>105</v>
      </c>
      <c r="E16" s="96">
        <f t="shared" si="2"/>
        <v>35</v>
      </c>
      <c r="F16" s="25">
        <v>70</v>
      </c>
      <c r="G16" s="25"/>
      <c r="H16" s="97"/>
      <c r="I16" s="108">
        <v>34</v>
      </c>
      <c r="J16" s="109">
        <v>36</v>
      </c>
      <c r="K16" s="64"/>
      <c r="L16" s="64"/>
      <c r="M16" s="51"/>
      <c r="N16" s="23"/>
      <c r="O16" s="23"/>
      <c r="P16" s="23"/>
    </row>
    <row r="17" spans="1:16" s="2" customFormat="1" ht="12.75">
      <c r="A17" s="22" t="s">
        <v>157</v>
      </c>
      <c r="B17" s="22" t="s">
        <v>175</v>
      </c>
      <c r="C17" s="104" t="s">
        <v>183</v>
      </c>
      <c r="D17" s="95">
        <f t="shared" si="1"/>
        <v>54</v>
      </c>
      <c r="E17" s="96">
        <f t="shared" si="2"/>
        <v>18</v>
      </c>
      <c r="F17" s="25">
        <v>36</v>
      </c>
      <c r="G17" s="25">
        <v>0</v>
      </c>
      <c r="H17" s="97"/>
      <c r="I17" s="106"/>
      <c r="J17" s="107">
        <v>36</v>
      </c>
      <c r="K17" s="64"/>
      <c r="L17" s="64"/>
      <c r="M17" s="51"/>
      <c r="N17" s="23"/>
      <c r="O17" s="23"/>
      <c r="P17" s="23"/>
    </row>
    <row r="18" spans="1:16" s="2" customFormat="1" ht="28.5" customHeight="1">
      <c r="A18" s="22"/>
      <c r="B18" s="93" t="s">
        <v>164</v>
      </c>
      <c r="C18" s="29"/>
      <c r="D18" s="110">
        <f>D19+D20+D21+D22+D23+D24</f>
        <v>723</v>
      </c>
      <c r="E18" s="110">
        <f>E19+E20+E21+E22+E23+E24</f>
        <v>241</v>
      </c>
      <c r="F18" s="15">
        <f>F19+F20+F21+F22+F23+F24</f>
        <v>482</v>
      </c>
      <c r="G18" s="15">
        <f>G19+G20+G21+G22+G23+G24</f>
        <v>124</v>
      </c>
      <c r="H18" s="97"/>
      <c r="I18" s="20">
        <f>I19+I20+I21+I22+I23+I24</f>
        <v>220</v>
      </c>
      <c r="J18" s="20">
        <f>J19+J20+J21+J22+J23+J24</f>
        <v>262</v>
      </c>
      <c r="K18" s="64"/>
      <c r="L18" s="64"/>
      <c r="M18" s="51"/>
      <c r="N18" s="23"/>
      <c r="O18" s="23"/>
      <c r="P18" s="23"/>
    </row>
    <row r="19" spans="1:16" s="2" customFormat="1" ht="12.75">
      <c r="A19" s="22" t="s">
        <v>158</v>
      </c>
      <c r="B19" s="22" t="s">
        <v>155</v>
      </c>
      <c r="C19" s="104" t="s">
        <v>184</v>
      </c>
      <c r="D19" s="95">
        <f t="shared" si="1"/>
        <v>150</v>
      </c>
      <c r="E19" s="96">
        <f aca="true" t="shared" si="3" ref="E19:E24">F19*0.5</f>
        <v>50</v>
      </c>
      <c r="F19" s="25">
        <v>100</v>
      </c>
      <c r="G19" s="25">
        <v>60</v>
      </c>
      <c r="H19" s="97"/>
      <c r="I19" s="106">
        <v>34</v>
      </c>
      <c r="J19" s="107">
        <v>66</v>
      </c>
      <c r="K19" s="64"/>
      <c r="L19" s="64"/>
      <c r="M19" s="51"/>
      <c r="N19" s="23"/>
      <c r="O19" s="23"/>
      <c r="P19" s="23"/>
    </row>
    <row r="20" spans="1:16" s="2" customFormat="1" ht="13.5" customHeight="1">
      <c r="A20" s="22" t="s">
        <v>159</v>
      </c>
      <c r="B20" s="6" t="s">
        <v>89</v>
      </c>
      <c r="C20" s="105" t="s">
        <v>183</v>
      </c>
      <c r="D20" s="95">
        <f t="shared" si="1"/>
        <v>183</v>
      </c>
      <c r="E20" s="96">
        <f t="shared" si="3"/>
        <v>61</v>
      </c>
      <c r="F20" s="25">
        <v>122</v>
      </c>
      <c r="G20" s="25">
        <v>30</v>
      </c>
      <c r="H20" s="97"/>
      <c r="I20" s="106">
        <v>68</v>
      </c>
      <c r="J20" s="107">
        <v>54</v>
      </c>
      <c r="K20" s="64"/>
      <c r="L20" s="64"/>
      <c r="M20" s="51"/>
      <c r="N20" s="23"/>
      <c r="O20" s="23"/>
      <c r="P20" s="23"/>
    </row>
    <row r="21" spans="1:16" s="2" customFormat="1" ht="13.5" customHeight="1">
      <c r="A21" s="22" t="s">
        <v>174</v>
      </c>
      <c r="B21" s="6" t="s">
        <v>87</v>
      </c>
      <c r="C21" s="105" t="s">
        <v>102</v>
      </c>
      <c r="D21" s="95">
        <f t="shared" si="1"/>
        <v>117</v>
      </c>
      <c r="E21" s="96">
        <f t="shared" si="3"/>
        <v>39</v>
      </c>
      <c r="F21" s="25">
        <v>78</v>
      </c>
      <c r="G21" s="25">
        <v>24</v>
      </c>
      <c r="H21" s="97"/>
      <c r="I21" s="106">
        <v>34</v>
      </c>
      <c r="J21" s="107">
        <v>44</v>
      </c>
      <c r="K21" s="64"/>
      <c r="L21" s="64"/>
      <c r="M21" s="51"/>
      <c r="N21" s="23"/>
      <c r="O21" s="23"/>
      <c r="P21" s="23"/>
    </row>
    <row r="22" spans="1:16" s="2" customFormat="1" ht="12.75">
      <c r="A22" s="22" t="s">
        <v>176</v>
      </c>
      <c r="B22" s="22" t="s">
        <v>187</v>
      </c>
      <c r="C22" s="104" t="s">
        <v>102</v>
      </c>
      <c r="D22" s="95">
        <f t="shared" si="1"/>
        <v>162</v>
      </c>
      <c r="E22" s="96">
        <f t="shared" si="3"/>
        <v>54</v>
      </c>
      <c r="F22" s="25">
        <v>108</v>
      </c>
      <c r="G22" s="25">
        <v>0</v>
      </c>
      <c r="H22" s="97"/>
      <c r="I22" s="106">
        <v>34</v>
      </c>
      <c r="J22" s="107">
        <v>74</v>
      </c>
      <c r="K22" s="64"/>
      <c r="L22" s="64"/>
      <c r="M22" s="51"/>
      <c r="N22" s="23"/>
      <c r="O22" s="23"/>
      <c r="P22" s="23"/>
    </row>
    <row r="23" spans="1:16" s="2" customFormat="1" ht="12.75">
      <c r="A23" s="22" t="s">
        <v>177</v>
      </c>
      <c r="B23" s="22" t="s">
        <v>88</v>
      </c>
      <c r="C23" s="104" t="s">
        <v>103</v>
      </c>
      <c r="D23" s="95">
        <f t="shared" si="1"/>
        <v>57</v>
      </c>
      <c r="E23" s="96">
        <f t="shared" si="3"/>
        <v>19</v>
      </c>
      <c r="F23" s="25">
        <v>38</v>
      </c>
      <c r="G23" s="25">
        <v>6</v>
      </c>
      <c r="H23" s="97"/>
      <c r="I23" s="106">
        <v>38</v>
      </c>
      <c r="J23" s="107"/>
      <c r="K23" s="64"/>
      <c r="L23" s="64"/>
      <c r="M23" s="51"/>
      <c r="N23" s="23"/>
      <c r="O23" s="23"/>
      <c r="P23" s="23"/>
    </row>
    <row r="24" spans="1:16" s="2" customFormat="1" ht="12.75">
      <c r="A24" s="22" t="s">
        <v>178</v>
      </c>
      <c r="B24" s="22" t="s">
        <v>160</v>
      </c>
      <c r="C24" s="105" t="s">
        <v>102</v>
      </c>
      <c r="D24" s="95">
        <f t="shared" si="1"/>
        <v>54</v>
      </c>
      <c r="E24" s="96">
        <f t="shared" si="3"/>
        <v>18</v>
      </c>
      <c r="F24" s="25">
        <v>36</v>
      </c>
      <c r="G24" s="25">
        <v>4</v>
      </c>
      <c r="H24" s="97"/>
      <c r="I24" s="106">
        <v>12</v>
      </c>
      <c r="J24" s="107">
        <v>24</v>
      </c>
      <c r="K24" s="64"/>
      <c r="L24" s="64"/>
      <c r="M24" s="51"/>
      <c r="N24" s="23"/>
      <c r="O24" s="23"/>
      <c r="P24" s="23"/>
    </row>
    <row r="25" spans="1:16" s="2" customFormat="1" ht="12.75">
      <c r="A25" s="22"/>
      <c r="B25" s="37" t="s">
        <v>165</v>
      </c>
      <c r="C25" s="29"/>
      <c r="D25" s="15">
        <f>D26</f>
        <v>54</v>
      </c>
      <c r="E25" s="15">
        <f>E26</f>
        <v>18</v>
      </c>
      <c r="F25" s="15">
        <f>F26</f>
        <v>36</v>
      </c>
      <c r="G25" s="15">
        <f>G26</f>
        <v>18</v>
      </c>
      <c r="H25" s="97"/>
      <c r="I25" s="20">
        <f>I26+I27+I28+I29+I30+I31</f>
        <v>18</v>
      </c>
      <c r="J25" s="20">
        <f>J26+J27+J28+J29+J30+J31</f>
        <v>18</v>
      </c>
      <c r="K25" s="64"/>
      <c r="L25" s="64"/>
      <c r="M25" s="51"/>
      <c r="N25" s="23"/>
      <c r="O25" s="23"/>
      <c r="P25" s="23"/>
    </row>
    <row r="26" spans="1:16" s="2" customFormat="1" ht="12.75">
      <c r="A26" s="22" t="s">
        <v>166</v>
      </c>
      <c r="B26" s="22" t="s">
        <v>161</v>
      </c>
      <c r="C26" s="29" t="s">
        <v>102</v>
      </c>
      <c r="D26" s="25">
        <v>54</v>
      </c>
      <c r="E26" s="25">
        <f>D26-F26</f>
        <v>18</v>
      </c>
      <c r="F26" s="25">
        <v>36</v>
      </c>
      <c r="G26" s="112">
        <v>18</v>
      </c>
      <c r="H26" s="97"/>
      <c r="I26" s="98">
        <v>18</v>
      </c>
      <c r="J26" s="25">
        <v>18</v>
      </c>
      <c r="K26" s="64"/>
      <c r="L26" s="64"/>
      <c r="M26" s="51"/>
      <c r="N26" s="23"/>
      <c r="O26" s="23"/>
      <c r="P26" s="23"/>
    </row>
    <row r="27" spans="1:16" ht="28.5" customHeight="1">
      <c r="A27" s="14" t="s">
        <v>21</v>
      </c>
      <c r="B27" s="9" t="s">
        <v>22</v>
      </c>
      <c r="C27" s="30" t="s">
        <v>129</v>
      </c>
      <c r="D27" s="15">
        <f>SUM(D28:D33)</f>
        <v>768</v>
      </c>
      <c r="E27" s="15">
        <f aca="true" t="shared" si="4" ref="E27:P27">SUM(E28:E33)</f>
        <v>256</v>
      </c>
      <c r="F27" s="15">
        <f t="shared" si="4"/>
        <v>512</v>
      </c>
      <c r="G27" s="15">
        <f t="shared" si="4"/>
        <v>352</v>
      </c>
      <c r="H27" s="45">
        <f t="shared" si="4"/>
        <v>0</v>
      </c>
      <c r="I27" s="58">
        <f t="shared" si="4"/>
        <v>0</v>
      </c>
      <c r="J27" s="15">
        <f t="shared" si="4"/>
        <v>0</v>
      </c>
      <c r="K27" s="15">
        <f t="shared" si="4"/>
        <v>164</v>
      </c>
      <c r="L27" s="15">
        <f t="shared" si="4"/>
        <v>90</v>
      </c>
      <c r="M27" s="52">
        <f t="shared" si="4"/>
        <v>108</v>
      </c>
      <c r="N27" s="15">
        <f t="shared" si="4"/>
        <v>48</v>
      </c>
      <c r="O27" s="15">
        <f t="shared" si="4"/>
        <v>102</v>
      </c>
      <c r="P27" s="15">
        <f t="shared" si="4"/>
        <v>0</v>
      </c>
    </row>
    <row r="28" spans="1:16" ht="12.75">
      <c r="A28" s="4" t="s">
        <v>23</v>
      </c>
      <c r="B28" s="22" t="s">
        <v>27</v>
      </c>
      <c r="C28" s="31" t="s">
        <v>103</v>
      </c>
      <c r="D28" s="5">
        <v>60</v>
      </c>
      <c r="E28" s="5">
        <f aca="true" t="shared" si="5" ref="E28:E33">D28-F28</f>
        <v>12</v>
      </c>
      <c r="F28" s="5">
        <v>48</v>
      </c>
      <c r="G28" s="5">
        <v>0</v>
      </c>
      <c r="H28" s="46"/>
      <c r="I28" s="59"/>
      <c r="J28" s="5"/>
      <c r="K28" s="5">
        <v>0</v>
      </c>
      <c r="L28" s="5">
        <v>0</v>
      </c>
      <c r="M28" s="53">
        <v>48</v>
      </c>
      <c r="N28" s="5">
        <v>0</v>
      </c>
      <c r="O28" s="5">
        <v>0</v>
      </c>
      <c r="P28" s="5">
        <v>0</v>
      </c>
    </row>
    <row r="29" spans="1:16" ht="12.75">
      <c r="A29" s="6" t="s">
        <v>24</v>
      </c>
      <c r="B29" s="6" t="s">
        <v>19</v>
      </c>
      <c r="C29" s="27" t="s">
        <v>103</v>
      </c>
      <c r="D29" s="7">
        <v>60</v>
      </c>
      <c r="E29" s="5">
        <f t="shared" si="5"/>
        <v>12</v>
      </c>
      <c r="F29" s="7">
        <v>48</v>
      </c>
      <c r="G29" s="7">
        <v>0</v>
      </c>
      <c r="H29" s="46"/>
      <c r="I29" s="59"/>
      <c r="J29" s="5"/>
      <c r="K29" s="7">
        <v>48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6.5" customHeight="1">
      <c r="A30" s="6" t="s">
        <v>25</v>
      </c>
      <c r="B30" s="6" t="s">
        <v>18</v>
      </c>
      <c r="C30" s="40" t="s">
        <v>109</v>
      </c>
      <c r="D30" s="7">
        <v>192</v>
      </c>
      <c r="E30" s="5">
        <f t="shared" si="5"/>
        <v>24</v>
      </c>
      <c r="F30" s="7">
        <v>168</v>
      </c>
      <c r="G30" s="7">
        <v>168</v>
      </c>
      <c r="H30" s="46"/>
      <c r="I30" s="59"/>
      <c r="J30" s="5"/>
      <c r="K30" s="7">
        <v>34</v>
      </c>
      <c r="L30" s="7">
        <v>44</v>
      </c>
      <c r="M30" s="54">
        <v>30</v>
      </c>
      <c r="N30" s="102">
        <v>24</v>
      </c>
      <c r="O30" s="102">
        <v>36</v>
      </c>
      <c r="P30" s="5">
        <v>0</v>
      </c>
    </row>
    <row r="31" spans="1:16" ht="12.75">
      <c r="A31" s="6" t="s">
        <v>26</v>
      </c>
      <c r="B31" s="6" t="s">
        <v>20</v>
      </c>
      <c r="C31" s="27" t="s">
        <v>104</v>
      </c>
      <c r="D31" s="7">
        <v>336</v>
      </c>
      <c r="E31" s="5">
        <f t="shared" si="5"/>
        <v>168</v>
      </c>
      <c r="F31" s="7">
        <v>168</v>
      </c>
      <c r="G31" s="7">
        <v>168</v>
      </c>
      <c r="H31" s="46"/>
      <c r="I31" s="59"/>
      <c r="J31" s="5"/>
      <c r="K31" s="7">
        <v>34</v>
      </c>
      <c r="L31" s="7">
        <v>46</v>
      </c>
      <c r="M31" s="54">
        <v>30</v>
      </c>
      <c r="N31" s="102">
        <v>24</v>
      </c>
      <c r="O31" s="102">
        <v>34</v>
      </c>
      <c r="P31" s="5">
        <v>0</v>
      </c>
    </row>
    <row r="32" spans="1:16" ht="12.75">
      <c r="A32" s="6" t="s">
        <v>95</v>
      </c>
      <c r="B32" s="65" t="s">
        <v>98</v>
      </c>
      <c r="C32" s="27" t="s">
        <v>103</v>
      </c>
      <c r="D32" s="7">
        <v>72</v>
      </c>
      <c r="E32" s="5">
        <f t="shared" si="5"/>
        <v>24</v>
      </c>
      <c r="F32" s="7">
        <v>48</v>
      </c>
      <c r="G32" s="7">
        <v>8</v>
      </c>
      <c r="H32" s="46"/>
      <c r="I32" s="59"/>
      <c r="J32" s="5"/>
      <c r="K32" s="7">
        <v>48</v>
      </c>
      <c r="L32" s="7">
        <v>0</v>
      </c>
      <c r="M32" s="7">
        <v>0</v>
      </c>
      <c r="N32" s="7">
        <v>0</v>
      </c>
      <c r="O32" s="7">
        <v>0</v>
      </c>
      <c r="P32" s="5">
        <v>0</v>
      </c>
    </row>
    <row r="33" spans="1:16" ht="12.75">
      <c r="A33" s="6" t="s">
        <v>99</v>
      </c>
      <c r="B33" s="65" t="s">
        <v>94</v>
      </c>
      <c r="C33" s="27" t="s">
        <v>103</v>
      </c>
      <c r="D33" s="7">
        <v>48</v>
      </c>
      <c r="E33" s="5">
        <f t="shared" si="5"/>
        <v>16</v>
      </c>
      <c r="F33" s="7">
        <v>32</v>
      </c>
      <c r="G33" s="7">
        <v>8</v>
      </c>
      <c r="H33" s="46"/>
      <c r="I33" s="59"/>
      <c r="J33" s="5"/>
      <c r="K33" s="7">
        <v>0</v>
      </c>
      <c r="L33" s="7">
        <v>0</v>
      </c>
      <c r="M33" s="7">
        <v>0</v>
      </c>
      <c r="N33" s="7">
        <v>0</v>
      </c>
      <c r="O33" s="7">
        <v>32</v>
      </c>
      <c r="P33" s="5">
        <v>0</v>
      </c>
    </row>
    <row r="34" spans="1:16" ht="27.75" customHeight="1">
      <c r="A34" s="9" t="s">
        <v>28</v>
      </c>
      <c r="B34" s="9" t="s">
        <v>29</v>
      </c>
      <c r="C34" s="32" t="s">
        <v>130</v>
      </c>
      <c r="D34" s="26">
        <f>D35+D36</f>
        <v>336</v>
      </c>
      <c r="E34" s="26">
        <f aca="true" t="shared" si="6" ref="E34:P34">E35+E36</f>
        <v>112</v>
      </c>
      <c r="F34" s="26">
        <f t="shared" si="6"/>
        <v>224</v>
      </c>
      <c r="G34" s="26">
        <f t="shared" si="6"/>
        <v>82</v>
      </c>
      <c r="H34" s="47">
        <f t="shared" si="6"/>
        <v>0</v>
      </c>
      <c r="I34" s="60">
        <f t="shared" si="6"/>
        <v>0</v>
      </c>
      <c r="J34" s="26">
        <f t="shared" si="6"/>
        <v>0</v>
      </c>
      <c r="K34" s="26">
        <f t="shared" si="6"/>
        <v>48</v>
      </c>
      <c r="L34" s="26">
        <f t="shared" si="6"/>
        <v>96</v>
      </c>
      <c r="M34" s="55">
        <f t="shared" si="6"/>
        <v>0</v>
      </c>
      <c r="N34" s="26">
        <f t="shared" si="6"/>
        <v>80</v>
      </c>
      <c r="O34" s="26">
        <f t="shared" si="6"/>
        <v>0</v>
      </c>
      <c r="P34" s="26">
        <f t="shared" si="6"/>
        <v>0</v>
      </c>
    </row>
    <row r="35" spans="1:16" ht="12.75">
      <c r="A35" s="6" t="s">
        <v>30</v>
      </c>
      <c r="B35" s="6" t="s">
        <v>58</v>
      </c>
      <c r="C35" s="27" t="s">
        <v>101</v>
      </c>
      <c r="D35" s="7">
        <f>E35+F35</f>
        <v>216</v>
      </c>
      <c r="E35" s="5">
        <f>F35*0.5</f>
        <v>72</v>
      </c>
      <c r="F35" s="7">
        <v>144</v>
      </c>
      <c r="G35" s="7">
        <v>50</v>
      </c>
      <c r="H35" s="48"/>
      <c r="I35" s="61"/>
      <c r="J35" s="7"/>
      <c r="K35" s="7">
        <v>48</v>
      </c>
      <c r="L35" s="7">
        <v>96</v>
      </c>
      <c r="M35" s="54">
        <v>0</v>
      </c>
      <c r="N35" s="54">
        <v>0</v>
      </c>
      <c r="O35" s="54">
        <v>0</v>
      </c>
      <c r="P35" s="54">
        <v>0</v>
      </c>
    </row>
    <row r="36" spans="1:16" s="8" customFormat="1" ht="12.75">
      <c r="A36" s="6" t="s">
        <v>31</v>
      </c>
      <c r="B36" s="6" t="s">
        <v>59</v>
      </c>
      <c r="C36" s="27" t="s">
        <v>110</v>
      </c>
      <c r="D36" s="7">
        <f>E36+F36</f>
        <v>120</v>
      </c>
      <c r="E36" s="5">
        <f>F36*0.5</f>
        <v>40</v>
      </c>
      <c r="F36" s="7">
        <v>80</v>
      </c>
      <c r="G36" s="7">
        <v>32</v>
      </c>
      <c r="H36" s="48"/>
      <c r="I36" s="61"/>
      <c r="J36" s="7"/>
      <c r="K36" s="7">
        <v>0</v>
      </c>
      <c r="L36" s="7">
        <v>0</v>
      </c>
      <c r="M36" s="54">
        <v>0</v>
      </c>
      <c r="N36" s="7">
        <v>80</v>
      </c>
      <c r="O36" s="7">
        <v>0</v>
      </c>
      <c r="P36" s="7">
        <v>0</v>
      </c>
    </row>
    <row r="37" spans="1:16" s="8" customFormat="1" ht="19.5" customHeight="1">
      <c r="A37" s="9" t="s">
        <v>32</v>
      </c>
      <c r="B37" s="9" t="s">
        <v>33</v>
      </c>
      <c r="C37" s="32" t="s">
        <v>191</v>
      </c>
      <c r="D37" s="26">
        <f aca="true" t="shared" si="7" ref="D37:P37">D38+D54</f>
        <v>4350</v>
      </c>
      <c r="E37" s="26">
        <f t="shared" si="7"/>
        <v>1162</v>
      </c>
      <c r="F37" s="26">
        <f t="shared" si="7"/>
        <v>3188</v>
      </c>
      <c r="G37" s="26">
        <f t="shared" si="7"/>
        <v>952</v>
      </c>
      <c r="H37" s="26">
        <f t="shared" si="7"/>
        <v>90</v>
      </c>
      <c r="I37" s="26">
        <f t="shared" si="7"/>
        <v>0</v>
      </c>
      <c r="J37" s="26">
        <f t="shared" si="7"/>
        <v>0</v>
      </c>
      <c r="K37" s="26">
        <f t="shared" si="7"/>
        <v>364</v>
      </c>
      <c r="L37" s="26">
        <f t="shared" si="7"/>
        <v>660</v>
      </c>
      <c r="M37" s="26">
        <f t="shared" si="7"/>
        <v>468</v>
      </c>
      <c r="N37" s="26">
        <f t="shared" si="7"/>
        <v>718</v>
      </c>
      <c r="O37" s="26">
        <f t="shared" si="7"/>
        <v>978</v>
      </c>
      <c r="P37" s="26">
        <f t="shared" si="7"/>
        <v>0</v>
      </c>
    </row>
    <row r="38" spans="1:16" ht="14.25" customHeight="1">
      <c r="A38" s="9" t="s">
        <v>34</v>
      </c>
      <c r="B38" s="9" t="s">
        <v>35</v>
      </c>
      <c r="C38" s="32" t="s">
        <v>171</v>
      </c>
      <c r="D38" s="26">
        <f>D39+D40+D41+D42+D43+D44+D45+D46+D47+D48+D49+D50+D51+D52+D53</f>
        <v>1818</v>
      </c>
      <c r="E38" s="26">
        <f aca="true" t="shared" si="8" ref="E38:P38">E39+E40+E41+E42+E43+E44+E45+E46+E47+E48+E49+E50+E51+E52+E53</f>
        <v>618</v>
      </c>
      <c r="F38" s="26">
        <f t="shared" si="8"/>
        <v>1200</v>
      </c>
      <c r="G38" s="26">
        <f t="shared" si="8"/>
        <v>488</v>
      </c>
      <c r="H38" s="26">
        <f t="shared" si="8"/>
        <v>0</v>
      </c>
      <c r="I38" s="26">
        <f t="shared" si="8"/>
        <v>0</v>
      </c>
      <c r="J38" s="26">
        <f t="shared" si="8"/>
        <v>0</v>
      </c>
      <c r="K38" s="26">
        <f t="shared" si="8"/>
        <v>364</v>
      </c>
      <c r="L38" s="26">
        <f t="shared" si="8"/>
        <v>660</v>
      </c>
      <c r="M38" s="26">
        <f t="shared" si="8"/>
        <v>176</v>
      </c>
      <c r="N38" s="26">
        <f t="shared" si="8"/>
        <v>0</v>
      </c>
      <c r="O38" s="26">
        <f t="shared" si="8"/>
        <v>0</v>
      </c>
      <c r="P38" s="26">
        <f t="shared" si="8"/>
        <v>0</v>
      </c>
    </row>
    <row r="39" spans="1:16" ht="12.75">
      <c r="A39" s="6" t="s">
        <v>36</v>
      </c>
      <c r="B39" s="91" t="s">
        <v>60</v>
      </c>
      <c r="C39" s="27" t="s">
        <v>110</v>
      </c>
      <c r="D39" s="7">
        <v>72</v>
      </c>
      <c r="E39" s="7">
        <f>D39-F39</f>
        <v>24</v>
      </c>
      <c r="F39" s="7">
        <v>48</v>
      </c>
      <c r="G39" s="7">
        <v>10</v>
      </c>
      <c r="H39" s="48"/>
      <c r="I39" s="61"/>
      <c r="J39" s="7"/>
      <c r="K39" s="7">
        <v>48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30.75" customHeight="1">
      <c r="A40" s="6" t="s">
        <v>37</v>
      </c>
      <c r="B40" s="6" t="s">
        <v>61</v>
      </c>
      <c r="C40" s="27" t="s">
        <v>103</v>
      </c>
      <c r="D40" s="7">
        <f aca="true" t="shared" si="9" ref="D40:D53">F40*1.5</f>
        <v>72</v>
      </c>
      <c r="E40" s="7">
        <f aca="true" t="shared" si="10" ref="E40:E52">D40-F40</f>
        <v>24</v>
      </c>
      <c r="F40" s="7">
        <v>48</v>
      </c>
      <c r="G40" s="7">
        <v>10</v>
      </c>
      <c r="H40" s="48"/>
      <c r="I40" s="61"/>
      <c r="J40" s="7"/>
      <c r="K40" s="7">
        <v>0</v>
      </c>
      <c r="L40" s="7">
        <v>0</v>
      </c>
      <c r="M40" s="7">
        <v>48</v>
      </c>
      <c r="N40" s="7">
        <v>0</v>
      </c>
      <c r="O40" s="7">
        <v>0</v>
      </c>
      <c r="P40" s="7">
        <v>0</v>
      </c>
    </row>
    <row r="41" spans="1:16" s="8" customFormat="1" ht="12.75">
      <c r="A41" s="6" t="s">
        <v>38</v>
      </c>
      <c r="B41" s="91" t="s">
        <v>62</v>
      </c>
      <c r="C41" s="27" t="s">
        <v>103</v>
      </c>
      <c r="D41" s="7">
        <f t="shared" si="9"/>
        <v>126</v>
      </c>
      <c r="E41" s="7">
        <f t="shared" si="10"/>
        <v>42</v>
      </c>
      <c r="F41" s="7">
        <v>84</v>
      </c>
      <c r="G41" s="7">
        <v>20</v>
      </c>
      <c r="H41" s="48"/>
      <c r="I41" s="61"/>
      <c r="J41" s="7"/>
      <c r="K41" s="7">
        <v>0</v>
      </c>
      <c r="L41" s="7">
        <v>84</v>
      </c>
      <c r="M41" s="7">
        <v>0</v>
      </c>
      <c r="N41" s="7">
        <v>0</v>
      </c>
      <c r="O41" s="7">
        <v>0</v>
      </c>
      <c r="P41" s="7">
        <v>0</v>
      </c>
    </row>
    <row r="42" spans="1:16" ht="15" customHeight="1">
      <c r="A42" s="6" t="s">
        <v>39</v>
      </c>
      <c r="B42" s="91" t="s">
        <v>63</v>
      </c>
      <c r="C42" s="27" t="s">
        <v>103</v>
      </c>
      <c r="D42" s="7">
        <f t="shared" si="9"/>
        <v>168</v>
      </c>
      <c r="E42" s="7">
        <f t="shared" si="10"/>
        <v>56</v>
      </c>
      <c r="F42" s="7">
        <v>112</v>
      </c>
      <c r="G42" s="7">
        <v>40</v>
      </c>
      <c r="H42" s="48"/>
      <c r="I42" s="61"/>
      <c r="J42" s="7"/>
      <c r="K42" s="7">
        <v>0</v>
      </c>
      <c r="L42" s="7">
        <v>112</v>
      </c>
      <c r="M42" s="7">
        <v>0</v>
      </c>
      <c r="N42" s="7">
        <v>0</v>
      </c>
      <c r="O42" s="7">
        <v>0</v>
      </c>
      <c r="P42" s="7">
        <v>0</v>
      </c>
    </row>
    <row r="43" spans="1:16" ht="18" customHeight="1">
      <c r="A43" s="6" t="s">
        <v>40</v>
      </c>
      <c r="B43" s="91" t="s">
        <v>64</v>
      </c>
      <c r="C43" s="27" t="s">
        <v>110</v>
      </c>
      <c r="D43" s="7">
        <f t="shared" si="9"/>
        <v>225</v>
      </c>
      <c r="E43" s="7">
        <f t="shared" si="10"/>
        <v>75</v>
      </c>
      <c r="F43" s="7">
        <v>150</v>
      </c>
      <c r="G43" s="7">
        <v>40</v>
      </c>
      <c r="H43" s="48"/>
      <c r="I43" s="61"/>
      <c r="J43" s="7"/>
      <c r="K43" s="7">
        <v>0</v>
      </c>
      <c r="L43" s="7">
        <v>150</v>
      </c>
      <c r="M43" s="7">
        <v>0</v>
      </c>
      <c r="N43" s="7">
        <v>0</v>
      </c>
      <c r="O43" s="7">
        <v>0</v>
      </c>
      <c r="P43" s="7">
        <v>0</v>
      </c>
    </row>
    <row r="44" spans="1:16" ht="25.5">
      <c r="A44" s="6" t="s">
        <v>41</v>
      </c>
      <c r="B44" s="6" t="s">
        <v>65</v>
      </c>
      <c r="C44" s="27" t="s">
        <v>103</v>
      </c>
      <c r="D44" s="7">
        <f t="shared" si="9"/>
        <v>105</v>
      </c>
      <c r="E44" s="7">
        <f t="shared" si="10"/>
        <v>35</v>
      </c>
      <c r="F44" s="7">
        <v>70</v>
      </c>
      <c r="G44" s="7">
        <v>20</v>
      </c>
      <c r="H44" s="48"/>
      <c r="I44" s="61"/>
      <c r="J44" s="7"/>
      <c r="K44" s="7">
        <v>0</v>
      </c>
      <c r="L44" s="7">
        <v>70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6" t="s">
        <v>42</v>
      </c>
      <c r="B45" s="91" t="s">
        <v>66</v>
      </c>
      <c r="C45" s="27" t="s">
        <v>103</v>
      </c>
      <c r="D45" s="7">
        <f t="shared" si="9"/>
        <v>96</v>
      </c>
      <c r="E45" s="7">
        <f t="shared" si="10"/>
        <v>32</v>
      </c>
      <c r="F45" s="7">
        <v>64</v>
      </c>
      <c r="G45" s="7">
        <v>20</v>
      </c>
      <c r="H45" s="48"/>
      <c r="I45" s="61"/>
      <c r="J45" s="7"/>
      <c r="K45" s="7"/>
      <c r="L45" s="7">
        <v>64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6" t="s">
        <v>67</v>
      </c>
      <c r="B46" s="6" t="s">
        <v>70</v>
      </c>
      <c r="C46" s="27" t="s">
        <v>103</v>
      </c>
      <c r="D46" s="7">
        <v>96</v>
      </c>
      <c r="E46" s="7">
        <f t="shared" si="10"/>
        <v>32</v>
      </c>
      <c r="F46" s="7">
        <v>64</v>
      </c>
      <c r="G46" s="7">
        <v>64</v>
      </c>
      <c r="H46" s="48"/>
      <c r="I46" s="61"/>
      <c r="J46" s="7"/>
      <c r="K46" s="7">
        <v>64</v>
      </c>
      <c r="L46" s="7"/>
      <c r="M46" s="7">
        <v>0</v>
      </c>
      <c r="N46" s="7">
        <v>0</v>
      </c>
      <c r="O46" s="7">
        <v>0</v>
      </c>
      <c r="P46" s="7">
        <v>0</v>
      </c>
    </row>
    <row r="47" spans="1:16" ht="38.25">
      <c r="A47" s="6" t="s">
        <v>68</v>
      </c>
      <c r="B47" s="6" t="s">
        <v>71</v>
      </c>
      <c r="C47" s="27" t="s">
        <v>102</v>
      </c>
      <c r="D47" s="7">
        <f t="shared" si="9"/>
        <v>144</v>
      </c>
      <c r="E47" s="7">
        <f t="shared" si="10"/>
        <v>48</v>
      </c>
      <c r="F47" s="7">
        <v>96</v>
      </c>
      <c r="G47" s="7">
        <v>28</v>
      </c>
      <c r="H47" s="48"/>
      <c r="I47" s="61"/>
      <c r="J47" s="7"/>
      <c r="K47" s="7">
        <v>48</v>
      </c>
      <c r="L47" s="7">
        <v>48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6" t="s">
        <v>69</v>
      </c>
      <c r="B48" s="6" t="s">
        <v>43</v>
      </c>
      <c r="C48" s="27" t="s">
        <v>103</v>
      </c>
      <c r="D48" s="7">
        <f t="shared" si="9"/>
        <v>102</v>
      </c>
      <c r="E48" s="7">
        <f t="shared" si="10"/>
        <v>34</v>
      </c>
      <c r="F48" s="7">
        <v>68</v>
      </c>
      <c r="G48" s="7">
        <v>48</v>
      </c>
      <c r="H48" s="48"/>
      <c r="I48" s="61"/>
      <c r="J48" s="7"/>
      <c r="K48" s="7">
        <v>68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6" t="s">
        <v>81</v>
      </c>
      <c r="B49" s="65" t="s">
        <v>134</v>
      </c>
      <c r="C49" s="27" t="s">
        <v>101</v>
      </c>
      <c r="D49" s="7">
        <f t="shared" si="9"/>
        <v>180</v>
      </c>
      <c r="E49" s="7">
        <f t="shared" si="10"/>
        <v>60</v>
      </c>
      <c r="F49" s="7">
        <v>120</v>
      </c>
      <c r="G49" s="7">
        <v>60</v>
      </c>
      <c r="H49" s="48"/>
      <c r="I49" s="61"/>
      <c r="J49" s="7"/>
      <c r="K49" s="7">
        <v>52</v>
      </c>
      <c r="L49" s="7">
        <v>68</v>
      </c>
      <c r="M49" s="54">
        <v>0</v>
      </c>
      <c r="N49" s="54">
        <v>0</v>
      </c>
      <c r="O49" s="54">
        <v>0</v>
      </c>
      <c r="P49" s="54">
        <v>0</v>
      </c>
    </row>
    <row r="50" spans="1:16" ht="12.75">
      <c r="A50" s="6" t="s">
        <v>124</v>
      </c>
      <c r="B50" s="65" t="s">
        <v>83</v>
      </c>
      <c r="C50" s="27" t="s">
        <v>110</v>
      </c>
      <c r="D50" s="7">
        <v>144</v>
      </c>
      <c r="E50" s="7">
        <f t="shared" si="10"/>
        <v>60</v>
      </c>
      <c r="F50" s="7">
        <v>84</v>
      </c>
      <c r="G50" s="7">
        <v>48</v>
      </c>
      <c r="H50" s="48"/>
      <c r="I50" s="61"/>
      <c r="J50" s="7"/>
      <c r="K50" s="7">
        <v>84</v>
      </c>
      <c r="L50" s="7">
        <v>0</v>
      </c>
      <c r="M50" s="54">
        <v>0</v>
      </c>
      <c r="N50" s="54">
        <v>0</v>
      </c>
      <c r="O50" s="54">
        <v>0</v>
      </c>
      <c r="P50" s="54">
        <v>0</v>
      </c>
    </row>
    <row r="51" spans="1:16" ht="12.75">
      <c r="A51" s="6" t="s">
        <v>125</v>
      </c>
      <c r="B51" s="91" t="s">
        <v>96</v>
      </c>
      <c r="C51" s="27" t="s">
        <v>110</v>
      </c>
      <c r="D51" s="7">
        <f t="shared" si="9"/>
        <v>96</v>
      </c>
      <c r="E51" s="7">
        <f t="shared" si="10"/>
        <v>32</v>
      </c>
      <c r="F51" s="7">
        <v>64</v>
      </c>
      <c r="G51" s="7">
        <v>40</v>
      </c>
      <c r="H51" s="48"/>
      <c r="I51" s="61"/>
      <c r="J51" s="7"/>
      <c r="K51" s="7">
        <v>0</v>
      </c>
      <c r="L51" s="7">
        <v>64</v>
      </c>
      <c r="M51" s="54">
        <v>0</v>
      </c>
      <c r="N51" s="54">
        <v>0</v>
      </c>
      <c r="O51" s="54">
        <v>0</v>
      </c>
      <c r="P51" s="54">
        <v>0</v>
      </c>
    </row>
    <row r="52" spans="1:16" ht="25.5">
      <c r="A52" s="6" t="s">
        <v>82</v>
      </c>
      <c r="B52" s="65" t="s">
        <v>80</v>
      </c>
      <c r="C52" s="33" t="s">
        <v>103</v>
      </c>
      <c r="D52" s="7">
        <f t="shared" si="9"/>
        <v>72</v>
      </c>
      <c r="E52" s="7">
        <f t="shared" si="10"/>
        <v>24</v>
      </c>
      <c r="F52" s="7">
        <v>48</v>
      </c>
      <c r="G52" s="7">
        <v>8</v>
      </c>
      <c r="H52" s="48"/>
      <c r="I52" s="61"/>
      <c r="J52" s="7"/>
      <c r="K52" s="7">
        <v>0</v>
      </c>
      <c r="L52" s="7">
        <v>0</v>
      </c>
      <c r="M52" s="54">
        <v>48</v>
      </c>
      <c r="N52" s="54">
        <v>0</v>
      </c>
      <c r="O52" s="7">
        <v>0</v>
      </c>
      <c r="P52" s="54">
        <v>0</v>
      </c>
    </row>
    <row r="53" spans="1:16" ht="12.75">
      <c r="A53" s="6" t="s">
        <v>126</v>
      </c>
      <c r="B53" s="65" t="s">
        <v>136</v>
      </c>
      <c r="C53" s="33" t="s">
        <v>110</v>
      </c>
      <c r="D53" s="7">
        <f t="shared" si="9"/>
        <v>120</v>
      </c>
      <c r="E53" s="7">
        <f>D53-F53</f>
        <v>40</v>
      </c>
      <c r="F53" s="7">
        <v>80</v>
      </c>
      <c r="G53" s="7">
        <v>32</v>
      </c>
      <c r="H53" s="48"/>
      <c r="I53" s="61"/>
      <c r="J53" s="7"/>
      <c r="K53" s="7">
        <v>0</v>
      </c>
      <c r="L53" s="7">
        <v>0</v>
      </c>
      <c r="M53" s="7">
        <v>80</v>
      </c>
      <c r="N53" s="54">
        <v>0</v>
      </c>
      <c r="O53" s="54">
        <v>0</v>
      </c>
      <c r="P53" s="54">
        <v>0</v>
      </c>
    </row>
    <row r="54" spans="1:16" s="8" customFormat="1" ht="12.75">
      <c r="A54" s="9" t="s">
        <v>46</v>
      </c>
      <c r="B54" s="9" t="s">
        <v>45</v>
      </c>
      <c r="C54" s="32" t="s">
        <v>190</v>
      </c>
      <c r="D54" s="26">
        <f aca="true" t="shared" si="11" ref="D54:P54">D55+D60+D65+D69+D72</f>
        <v>2532</v>
      </c>
      <c r="E54" s="26">
        <f t="shared" si="11"/>
        <v>544</v>
      </c>
      <c r="F54" s="26">
        <f t="shared" si="11"/>
        <v>1988</v>
      </c>
      <c r="G54" s="26">
        <f t="shared" si="11"/>
        <v>464</v>
      </c>
      <c r="H54" s="26">
        <f t="shared" si="11"/>
        <v>90</v>
      </c>
      <c r="I54" s="26">
        <f t="shared" si="11"/>
        <v>0</v>
      </c>
      <c r="J54" s="26">
        <f t="shared" si="11"/>
        <v>0</v>
      </c>
      <c r="K54" s="26">
        <f t="shared" si="11"/>
        <v>0</v>
      </c>
      <c r="L54" s="26">
        <f t="shared" si="11"/>
        <v>0</v>
      </c>
      <c r="M54" s="26">
        <f t="shared" si="11"/>
        <v>292</v>
      </c>
      <c r="N54" s="26">
        <f t="shared" si="11"/>
        <v>718</v>
      </c>
      <c r="O54" s="26">
        <f t="shared" si="11"/>
        <v>978</v>
      </c>
      <c r="P54" s="26">
        <f t="shared" si="11"/>
        <v>0</v>
      </c>
    </row>
    <row r="55" spans="1:16" s="8" customFormat="1" ht="28.5" customHeight="1">
      <c r="A55" s="9" t="s">
        <v>44</v>
      </c>
      <c r="B55" s="9" t="s">
        <v>72</v>
      </c>
      <c r="C55" s="66" t="s">
        <v>127</v>
      </c>
      <c r="D55" s="67">
        <f>D56+D57+D58+D59</f>
        <v>546</v>
      </c>
      <c r="E55" s="67">
        <f>E56+E57+E58+E59</f>
        <v>110</v>
      </c>
      <c r="F55" s="67">
        <f>F56+F57+F58+F59</f>
        <v>436</v>
      </c>
      <c r="G55" s="67">
        <f>G56+G57+G58+G59</f>
        <v>86</v>
      </c>
      <c r="H55" s="67">
        <f>H56+H57+H58+H59</f>
        <v>30</v>
      </c>
      <c r="I55" s="69">
        <f aca="true" t="shared" si="12" ref="I55:P55">I56+I57+I58</f>
        <v>0</v>
      </c>
      <c r="J55" s="67">
        <f t="shared" si="12"/>
        <v>0</v>
      </c>
      <c r="K55" s="67">
        <f t="shared" si="12"/>
        <v>0</v>
      </c>
      <c r="L55" s="67">
        <f t="shared" si="12"/>
        <v>0</v>
      </c>
      <c r="M55" s="70">
        <f>M56+M57+M58+M59</f>
        <v>292</v>
      </c>
      <c r="N55" s="70">
        <f>N56+N57+N58+N59</f>
        <v>144</v>
      </c>
      <c r="O55" s="67">
        <f t="shared" si="12"/>
        <v>0</v>
      </c>
      <c r="P55" s="67">
        <f t="shared" si="12"/>
        <v>0</v>
      </c>
    </row>
    <row r="56" spans="1:16" s="17" customFormat="1" ht="29.25" customHeight="1">
      <c r="A56" s="76" t="s">
        <v>47</v>
      </c>
      <c r="B56" s="6" t="s">
        <v>73</v>
      </c>
      <c r="C56" s="143" t="s">
        <v>146</v>
      </c>
      <c r="D56" s="64">
        <f>F56*1.5</f>
        <v>240</v>
      </c>
      <c r="E56" s="64">
        <f>D56-F56</f>
        <v>80</v>
      </c>
      <c r="F56" s="64">
        <v>160</v>
      </c>
      <c r="G56" s="64">
        <v>56</v>
      </c>
      <c r="H56" s="72">
        <v>30</v>
      </c>
      <c r="I56" s="73"/>
      <c r="J56" s="64"/>
      <c r="K56" s="64">
        <v>0</v>
      </c>
      <c r="L56" s="64">
        <v>0</v>
      </c>
      <c r="M56" s="74">
        <v>160</v>
      </c>
      <c r="N56" s="64">
        <v>0</v>
      </c>
      <c r="O56" s="64">
        <v>0</v>
      </c>
      <c r="P56" s="64">
        <v>0</v>
      </c>
    </row>
    <row r="57" spans="1:16" s="17" customFormat="1" ht="25.5">
      <c r="A57" s="76" t="s">
        <v>48</v>
      </c>
      <c r="B57" s="6" t="s">
        <v>74</v>
      </c>
      <c r="C57" s="151"/>
      <c r="D57" s="64">
        <f>F57*1.5</f>
        <v>90</v>
      </c>
      <c r="E57" s="64">
        <f>D57-F57</f>
        <v>30</v>
      </c>
      <c r="F57" s="64">
        <v>60</v>
      </c>
      <c r="G57" s="64">
        <v>30</v>
      </c>
      <c r="H57" s="72">
        <v>0</v>
      </c>
      <c r="I57" s="73"/>
      <c r="J57" s="64"/>
      <c r="K57" s="64">
        <v>0</v>
      </c>
      <c r="L57" s="64">
        <v>0</v>
      </c>
      <c r="M57" s="64">
        <v>60</v>
      </c>
      <c r="N57" s="64">
        <v>0</v>
      </c>
      <c r="O57" s="64">
        <v>0</v>
      </c>
      <c r="P57" s="64">
        <v>0</v>
      </c>
    </row>
    <row r="58" spans="1:16" ht="12.75">
      <c r="A58" s="6" t="s">
        <v>105</v>
      </c>
      <c r="B58" s="6" t="s">
        <v>90</v>
      </c>
      <c r="C58" s="71" t="s">
        <v>102</v>
      </c>
      <c r="D58" s="64">
        <v>72</v>
      </c>
      <c r="E58" s="64"/>
      <c r="F58" s="64">
        <v>72</v>
      </c>
      <c r="G58" s="64"/>
      <c r="H58" s="72"/>
      <c r="I58" s="73"/>
      <c r="J58" s="64"/>
      <c r="K58" s="64">
        <v>0</v>
      </c>
      <c r="L58" s="64">
        <v>0</v>
      </c>
      <c r="M58" s="74">
        <v>72</v>
      </c>
      <c r="N58" s="64">
        <v>0</v>
      </c>
      <c r="O58" s="64">
        <v>0</v>
      </c>
      <c r="P58" s="64">
        <v>0</v>
      </c>
    </row>
    <row r="59" spans="1:16" ht="12.75">
      <c r="A59" s="6" t="s">
        <v>170</v>
      </c>
      <c r="B59" s="6" t="s">
        <v>14</v>
      </c>
      <c r="C59" s="71" t="s">
        <v>103</v>
      </c>
      <c r="D59" s="64">
        <v>144</v>
      </c>
      <c r="E59" s="64"/>
      <c r="F59" s="64">
        <v>144</v>
      </c>
      <c r="G59" s="64"/>
      <c r="H59" s="72"/>
      <c r="I59" s="73"/>
      <c r="J59" s="64"/>
      <c r="K59" s="64"/>
      <c r="L59" s="64"/>
      <c r="M59" s="74"/>
      <c r="N59" s="64">
        <v>144</v>
      </c>
      <c r="O59" s="64"/>
      <c r="P59" s="64"/>
    </row>
    <row r="60" spans="1:16" ht="30" customHeight="1">
      <c r="A60" s="9" t="s">
        <v>49</v>
      </c>
      <c r="B60" s="9" t="s">
        <v>75</v>
      </c>
      <c r="C60" s="66" t="s">
        <v>127</v>
      </c>
      <c r="D60" s="67">
        <f>D61+D62+D63+D64</f>
        <v>591</v>
      </c>
      <c r="E60" s="67">
        <f aca="true" t="shared" si="13" ref="E60:P60">E61+E62+E63+E64</f>
        <v>125</v>
      </c>
      <c r="F60" s="67">
        <f t="shared" si="13"/>
        <v>466</v>
      </c>
      <c r="G60" s="67">
        <f t="shared" si="13"/>
        <v>100</v>
      </c>
      <c r="H60" s="68">
        <f t="shared" si="13"/>
        <v>30</v>
      </c>
      <c r="I60" s="69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70">
        <f t="shared" si="13"/>
        <v>0</v>
      </c>
      <c r="N60" s="67">
        <f t="shared" si="13"/>
        <v>466</v>
      </c>
      <c r="O60" s="67">
        <f t="shared" si="13"/>
        <v>0</v>
      </c>
      <c r="P60" s="67">
        <f t="shared" si="13"/>
        <v>0</v>
      </c>
    </row>
    <row r="61" spans="1:16" ht="25.5">
      <c r="A61" s="76" t="s">
        <v>50</v>
      </c>
      <c r="B61" s="6" t="s">
        <v>76</v>
      </c>
      <c r="C61" s="143" t="s">
        <v>146</v>
      </c>
      <c r="D61" s="64">
        <f>F61*1.5</f>
        <v>180</v>
      </c>
      <c r="E61" s="64">
        <f>D61-F61</f>
        <v>60</v>
      </c>
      <c r="F61" s="64">
        <v>120</v>
      </c>
      <c r="G61" s="64">
        <v>64</v>
      </c>
      <c r="H61" s="75"/>
      <c r="I61" s="73"/>
      <c r="J61" s="64"/>
      <c r="K61" s="64">
        <v>0</v>
      </c>
      <c r="L61" s="64">
        <v>0</v>
      </c>
      <c r="M61" s="64">
        <v>0</v>
      </c>
      <c r="N61" s="64">
        <v>120</v>
      </c>
      <c r="O61" s="64">
        <v>0</v>
      </c>
      <c r="P61" s="64">
        <v>0</v>
      </c>
    </row>
    <row r="62" spans="1:16" s="17" customFormat="1" ht="25.5">
      <c r="A62" s="76" t="s">
        <v>51</v>
      </c>
      <c r="B62" s="6" t="s">
        <v>188</v>
      </c>
      <c r="C62" s="151"/>
      <c r="D62" s="64">
        <f>F62*1.5</f>
        <v>195</v>
      </c>
      <c r="E62" s="64">
        <f>D62-F62</f>
        <v>65</v>
      </c>
      <c r="F62" s="64">
        <v>130</v>
      </c>
      <c r="G62" s="64">
        <v>36</v>
      </c>
      <c r="H62" s="72">
        <v>30</v>
      </c>
      <c r="I62" s="73"/>
      <c r="J62" s="64"/>
      <c r="K62" s="64">
        <v>0</v>
      </c>
      <c r="L62" s="64">
        <v>0</v>
      </c>
      <c r="M62" s="64">
        <v>0</v>
      </c>
      <c r="N62" s="64">
        <v>130</v>
      </c>
      <c r="O62" s="64">
        <v>0</v>
      </c>
      <c r="P62" s="64">
        <v>0</v>
      </c>
    </row>
    <row r="63" spans="1:16" ht="12.75">
      <c r="A63" s="6" t="s">
        <v>57</v>
      </c>
      <c r="B63" s="6" t="s">
        <v>90</v>
      </c>
      <c r="C63" s="71" t="s">
        <v>103</v>
      </c>
      <c r="D63" s="64">
        <v>72</v>
      </c>
      <c r="E63" s="67"/>
      <c r="F63" s="64">
        <v>72</v>
      </c>
      <c r="G63" s="67"/>
      <c r="H63" s="72"/>
      <c r="I63" s="73"/>
      <c r="J63" s="64"/>
      <c r="K63" s="64">
        <v>0</v>
      </c>
      <c r="L63" s="64">
        <v>0</v>
      </c>
      <c r="M63" s="64">
        <v>0</v>
      </c>
      <c r="N63" s="64">
        <v>72</v>
      </c>
      <c r="O63" s="64">
        <v>0</v>
      </c>
      <c r="P63" s="64">
        <v>0</v>
      </c>
    </row>
    <row r="64" spans="1:16" ht="12.75">
      <c r="A64" s="6" t="s">
        <v>55</v>
      </c>
      <c r="B64" s="6" t="s">
        <v>132</v>
      </c>
      <c r="C64" s="71" t="s">
        <v>103</v>
      </c>
      <c r="D64" s="64">
        <v>144</v>
      </c>
      <c r="E64" s="67"/>
      <c r="F64" s="64">
        <v>144</v>
      </c>
      <c r="G64" s="67"/>
      <c r="H64" s="72"/>
      <c r="I64" s="73"/>
      <c r="J64" s="64"/>
      <c r="K64" s="64">
        <v>0</v>
      </c>
      <c r="L64" s="64">
        <v>0</v>
      </c>
      <c r="M64" s="64">
        <v>0</v>
      </c>
      <c r="N64" s="64">
        <v>144</v>
      </c>
      <c r="O64" s="64">
        <v>0</v>
      </c>
      <c r="P64" s="64">
        <v>0</v>
      </c>
    </row>
    <row r="65" spans="1:16" ht="25.5">
      <c r="A65" s="9" t="s">
        <v>52</v>
      </c>
      <c r="B65" s="9" t="s">
        <v>77</v>
      </c>
      <c r="C65" s="66" t="s">
        <v>127</v>
      </c>
      <c r="D65" s="67">
        <f>D66+D67+D68</f>
        <v>651</v>
      </c>
      <c r="E65" s="67">
        <f>E66+E67+E68</f>
        <v>121</v>
      </c>
      <c r="F65" s="67">
        <f>F66+F67+F68</f>
        <v>530</v>
      </c>
      <c r="G65" s="67">
        <f>G66+G67+G68</f>
        <v>90</v>
      </c>
      <c r="H65" s="67">
        <f>H66+H67+H68</f>
        <v>30</v>
      </c>
      <c r="I65" s="69">
        <f>I66+I67</f>
        <v>0</v>
      </c>
      <c r="J65" s="69">
        <f aca="true" t="shared" si="14" ref="J65:P65">J66+J67</f>
        <v>0</v>
      </c>
      <c r="K65" s="69">
        <f t="shared" si="14"/>
        <v>0</v>
      </c>
      <c r="L65" s="69">
        <f t="shared" si="14"/>
        <v>0</v>
      </c>
      <c r="M65" s="69">
        <f t="shared" si="14"/>
        <v>0</v>
      </c>
      <c r="N65" s="69">
        <f t="shared" si="14"/>
        <v>0</v>
      </c>
      <c r="O65" s="69">
        <f>O66+O67+O68</f>
        <v>530</v>
      </c>
      <c r="P65" s="69">
        <f t="shared" si="14"/>
        <v>0</v>
      </c>
    </row>
    <row r="66" spans="1:16" ht="30" customHeight="1">
      <c r="A66" s="76" t="s">
        <v>53</v>
      </c>
      <c r="B66" s="6" t="s">
        <v>77</v>
      </c>
      <c r="C66" s="143" t="s">
        <v>146</v>
      </c>
      <c r="D66" s="64">
        <f>F66*1.5</f>
        <v>216</v>
      </c>
      <c r="E66" s="64">
        <f>D66-F66</f>
        <v>72</v>
      </c>
      <c r="F66" s="64">
        <v>144</v>
      </c>
      <c r="G66" s="103">
        <v>40</v>
      </c>
      <c r="H66" s="72">
        <v>30</v>
      </c>
      <c r="I66" s="73"/>
      <c r="J66" s="64"/>
      <c r="K66" s="64">
        <v>0</v>
      </c>
      <c r="L66" s="64">
        <v>0</v>
      </c>
      <c r="M66" s="64">
        <v>0</v>
      </c>
      <c r="N66" s="64">
        <v>0</v>
      </c>
      <c r="O66" s="101">
        <v>144</v>
      </c>
      <c r="P66" s="64">
        <v>0</v>
      </c>
    </row>
    <row r="67" spans="1:16" ht="25.5">
      <c r="A67" s="76" t="s">
        <v>78</v>
      </c>
      <c r="B67" s="6" t="s">
        <v>79</v>
      </c>
      <c r="C67" s="144"/>
      <c r="D67" s="64">
        <f>F67*1.5</f>
        <v>147</v>
      </c>
      <c r="E67" s="64">
        <f>D67-F67</f>
        <v>49</v>
      </c>
      <c r="F67" s="64">
        <v>98</v>
      </c>
      <c r="G67" s="64">
        <v>50</v>
      </c>
      <c r="H67" s="72">
        <v>0</v>
      </c>
      <c r="I67" s="73"/>
      <c r="J67" s="64"/>
      <c r="K67" s="64">
        <v>0</v>
      </c>
      <c r="L67" s="64">
        <v>0</v>
      </c>
      <c r="M67" s="64">
        <v>0</v>
      </c>
      <c r="N67" s="64">
        <v>0</v>
      </c>
      <c r="O67" s="64">
        <v>98</v>
      </c>
      <c r="P67" s="64">
        <v>0</v>
      </c>
    </row>
    <row r="68" spans="1:16" ht="12.75">
      <c r="A68" s="6" t="s">
        <v>56</v>
      </c>
      <c r="B68" s="6" t="s">
        <v>132</v>
      </c>
      <c r="C68" s="71" t="s">
        <v>103</v>
      </c>
      <c r="D68" s="64">
        <v>288</v>
      </c>
      <c r="E68" s="64"/>
      <c r="F68" s="64">
        <v>288</v>
      </c>
      <c r="G68" s="64"/>
      <c r="H68" s="72"/>
      <c r="I68" s="73"/>
      <c r="J68" s="64"/>
      <c r="K68" s="64">
        <v>0</v>
      </c>
      <c r="L68" s="64">
        <v>0</v>
      </c>
      <c r="M68" s="64">
        <v>0</v>
      </c>
      <c r="N68" s="64">
        <v>0</v>
      </c>
      <c r="O68" s="64">
        <v>288</v>
      </c>
      <c r="P68" s="64"/>
    </row>
    <row r="69" spans="1:16" ht="38.25" customHeight="1">
      <c r="A69" s="9" t="s">
        <v>54</v>
      </c>
      <c r="B69" s="9" t="s">
        <v>189</v>
      </c>
      <c r="C69" s="66" t="s">
        <v>127</v>
      </c>
      <c r="D69" s="67">
        <f aca="true" t="shared" si="15" ref="D69:O69">D70+D71</f>
        <v>144</v>
      </c>
      <c r="E69" s="67">
        <f t="shared" si="15"/>
        <v>36</v>
      </c>
      <c r="F69" s="67">
        <f t="shared" si="15"/>
        <v>108</v>
      </c>
      <c r="G69" s="67">
        <f t="shared" si="15"/>
        <v>30</v>
      </c>
      <c r="H69" s="67">
        <f t="shared" si="15"/>
        <v>0</v>
      </c>
      <c r="I69" s="67">
        <f t="shared" si="15"/>
        <v>0</v>
      </c>
      <c r="J69" s="67">
        <f t="shared" si="15"/>
        <v>0</v>
      </c>
      <c r="K69" s="67">
        <f t="shared" si="15"/>
        <v>0</v>
      </c>
      <c r="L69" s="67">
        <f t="shared" si="15"/>
        <v>0</v>
      </c>
      <c r="M69" s="67">
        <f t="shared" si="15"/>
        <v>0</v>
      </c>
      <c r="N69" s="67">
        <f t="shared" si="15"/>
        <v>108</v>
      </c>
      <c r="O69" s="67">
        <f t="shared" si="15"/>
        <v>0</v>
      </c>
      <c r="P69" s="64">
        <v>0</v>
      </c>
    </row>
    <row r="70" spans="1:16" ht="30" customHeight="1">
      <c r="A70" s="76" t="s">
        <v>97</v>
      </c>
      <c r="B70" s="41" t="s">
        <v>111</v>
      </c>
      <c r="C70" s="71" t="s">
        <v>103</v>
      </c>
      <c r="D70" s="64">
        <f>F70*1.5</f>
        <v>108</v>
      </c>
      <c r="E70" s="64">
        <f>D70-F70</f>
        <v>36</v>
      </c>
      <c r="F70" s="64">
        <v>72</v>
      </c>
      <c r="G70" s="103">
        <v>30</v>
      </c>
      <c r="H70" s="68"/>
      <c r="I70" s="69"/>
      <c r="J70" s="67"/>
      <c r="K70" s="64">
        <v>0</v>
      </c>
      <c r="L70" s="64">
        <v>0</v>
      </c>
      <c r="M70" s="64">
        <v>0</v>
      </c>
      <c r="N70" s="101">
        <v>72</v>
      </c>
      <c r="O70" s="64">
        <v>0</v>
      </c>
      <c r="P70" s="64">
        <v>0</v>
      </c>
    </row>
    <row r="71" spans="1:16" ht="21" customHeight="1">
      <c r="A71" s="6" t="s">
        <v>169</v>
      </c>
      <c r="B71" s="6" t="s">
        <v>13</v>
      </c>
      <c r="C71" s="71" t="s">
        <v>103</v>
      </c>
      <c r="D71" s="64">
        <v>36</v>
      </c>
      <c r="E71" s="64"/>
      <c r="F71" s="64">
        <v>36</v>
      </c>
      <c r="G71" s="64"/>
      <c r="H71" s="68"/>
      <c r="I71" s="69"/>
      <c r="J71" s="67"/>
      <c r="K71" s="64">
        <v>0</v>
      </c>
      <c r="L71" s="64">
        <v>0</v>
      </c>
      <c r="M71" s="64">
        <v>0</v>
      </c>
      <c r="N71" s="64">
        <v>36</v>
      </c>
      <c r="O71" s="64">
        <v>0</v>
      </c>
      <c r="P71" s="64">
        <v>0</v>
      </c>
    </row>
    <row r="72" spans="1:16" ht="30" customHeight="1">
      <c r="A72" s="9" t="s">
        <v>137</v>
      </c>
      <c r="B72" s="77" t="s">
        <v>138</v>
      </c>
      <c r="C72" s="66" t="s">
        <v>127</v>
      </c>
      <c r="D72" s="67">
        <f aca="true" t="shared" si="16" ref="D72:J72">D73+D74+D75+D76</f>
        <v>600</v>
      </c>
      <c r="E72" s="67">
        <f t="shared" si="16"/>
        <v>152</v>
      </c>
      <c r="F72" s="67">
        <f t="shared" si="16"/>
        <v>448</v>
      </c>
      <c r="G72" s="67">
        <f t="shared" si="16"/>
        <v>158</v>
      </c>
      <c r="H72" s="67">
        <f t="shared" si="16"/>
        <v>0</v>
      </c>
      <c r="I72" s="67">
        <f t="shared" si="16"/>
        <v>0</v>
      </c>
      <c r="J72" s="67">
        <f t="shared" si="16"/>
        <v>0</v>
      </c>
      <c r="K72" s="64">
        <v>0</v>
      </c>
      <c r="L72" s="64">
        <v>0</v>
      </c>
      <c r="M72" s="64">
        <v>0</v>
      </c>
      <c r="N72" s="64">
        <v>0</v>
      </c>
      <c r="O72" s="78">
        <f>O73+O74+O75+O76</f>
        <v>448</v>
      </c>
      <c r="P72" s="64">
        <v>0</v>
      </c>
    </row>
    <row r="73" spans="1:16" ht="16.5" customHeight="1">
      <c r="A73" s="76" t="s">
        <v>142</v>
      </c>
      <c r="B73" s="41" t="s">
        <v>139</v>
      </c>
      <c r="C73" s="167" t="s">
        <v>146</v>
      </c>
      <c r="D73" s="64">
        <v>120</v>
      </c>
      <c r="E73" s="64">
        <v>40</v>
      </c>
      <c r="F73" s="64">
        <v>80</v>
      </c>
      <c r="G73" s="80">
        <v>40</v>
      </c>
      <c r="H73" s="68"/>
      <c r="I73" s="69"/>
      <c r="J73" s="67"/>
      <c r="K73" s="64">
        <v>0</v>
      </c>
      <c r="L73" s="64">
        <v>0</v>
      </c>
      <c r="M73" s="64">
        <v>0</v>
      </c>
      <c r="N73" s="64">
        <v>0</v>
      </c>
      <c r="O73" s="79">
        <v>80</v>
      </c>
      <c r="P73" s="64">
        <v>0</v>
      </c>
    </row>
    <row r="74" spans="1:16" ht="15.75" customHeight="1">
      <c r="A74" s="76" t="s">
        <v>143</v>
      </c>
      <c r="B74" s="41" t="s">
        <v>140</v>
      </c>
      <c r="C74" s="168"/>
      <c r="D74" s="64">
        <v>153</v>
      </c>
      <c r="E74" s="64">
        <v>51</v>
      </c>
      <c r="F74" s="64">
        <v>102</v>
      </c>
      <c r="G74" s="80">
        <v>52</v>
      </c>
      <c r="H74" s="68"/>
      <c r="I74" s="69"/>
      <c r="J74" s="67"/>
      <c r="K74" s="64">
        <v>0</v>
      </c>
      <c r="L74" s="64">
        <v>0</v>
      </c>
      <c r="M74" s="64">
        <v>0</v>
      </c>
      <c r="N74" s="64">
        <v>0</v>
      </c>
      <c r="O74" s="79">
        <v>102</v>
      </c>
      <c r="P74" s="64">
        <v>0</v>
      </c>
    </row>
    <row r="75" spans="1:16" ht="15.75" customHeight="1">
      <c r="A75" s="76" t="s">
        <v>145</v>
      </c>
      <c r="B75" s="41" t="s">
        <v>141</v>
      </c>
      <c r="C75" s="111" t="s">
        <v>103</v>
      </c>
      <c r="D75" s="64">
        <v>183</v>
      </c>
      <c r="E75" s="64">
        <v>61</v>
      </c>
      <c r="F75" s="64">
        <v>122</v>
      </c>
      <c r="G75" s="80">
        <v>66</v>
      </c>
      <c r="H75" s="68"/>
      <c r="I75" s="69"/>
      <c r="J75" s="67"/>
      <c r="K75" s="64">
        <v>0</v>
      </c>
      <c r="L75" s="64">
        <v>0</v>
      </c>
      <c r="M75" s="64">
        <v>0</v>
      </c>
      <c r="N75" s="64">
        <v>0</v>
      </c>
      <c r="O75" s="79">
        <v>122</v>
      </c>
      <c r="P75" s="64">
        <v>0</v>
      </c>
    </row>
    <row r="76" spans="1:16" ht="15.75" customHeight="1">
      <c r="A76" s="6" t="s">
        <v>144</v>
      </c>
      <c r="B76" s="41" t="s">
        <v>13</v>
      </c>
      <c r="C76" s="71" t="s">
        <v>103</v>
      </c>
      <c r="D76" s="64">
        <v>144</v>
      </c>
      <c r="E76" s="64"/>
      <c r="F76" s="64">
        <v>144</v>
      </c>
      <c r="G76" s="64"/>
      <c r="H76" s="68"/>
      <c r="I76" s="69"/>
      <c r="J76" s="67"/>
      <c r="K76" s="64">
        <v>0</v>
      </c>
      <c r="L76" s="64">
        <v>0</v>
      </c>
      <c r="M76" s="64">
        <v>0</v>
      </c>
      <c r="N76" s="64">
        <v>0</v>
      </c>
      <c r="O76" s="64">
        <v>144</v>
      </c>
      <c r="P76" s="64">
        <v>0</v>
      </c>
    </row>
    <row r="77" spans="1:16" ht="14.25">
      <c r="A77" s="6"/>
      <c r="B77" s="9" t="s">
        <v>131</v>
      </c>
      <c r="C77" s="32" t="s">
        <v>192</v>
      </c>
      <c r="D77" s="18">
        <f>D8+D27+D34+D37</f>
        <v>7562</v>
      </c>
      <c r="E77" s="18">
        <f>E8+E27+E34+E37</f>
        <v>2234</v>
      </c>
      <c r="F77" s="18">
        <f>F8+F27+F34+F37</f>
        <v>5328</v>
      </c>
      <c r="G77" s="18">
        <f>G8+G27+G34+G37</f>
        <v>1778</v>
      </c>
      <c r="H77" s="18">
        <f>H8+H27+H34+H37</f>
        <v>90</v>
      </c>
      <c r="I77" s="18">
        <f>I8</f>
        <v>612</v>
      </c>
      <c r="J77" s="18">
        <f>J8</f>
        <v>792</v>
      </c>
      <c r="K77" s="119">
        <f>K27+K34+K38+K54</f>
        <v>576</v>
      </c>
      <c r="L77" s="119">
        <f>L27+L34+L38+L54</f>
        <v>846</v>
      </c>
      <c r="M77" s="119">
        <f>M27+M34+M38+M54</f>
        <v>576</v>
      </c>
      <c r="N77" s="119">
        <f>N27+N34+N38+N54</f>
        <v>846</v>
      </c>
      <c r="O77" s="18">
        <f>O27+O34+O38+O54</f>
        <v>1080</v>
      </c>
      <c r="P77" s="7"/>
    </row>
    <row r="78" spans="1:16" s="8" customFormat="1" ht="14.25" customHeight="1">
      <c r="A78" s="9" t="s">
        <v>16</v>
      </c>
      <c r="B78" s="16" t="s">
        <v>112</v>
      </c>
      <c r="C78" s="34"/>
      <c r="D78" s="26"/>
      <c r="E78" s="26"/>
      <c r="F78" s="26"/>
      <c r="G78" s="26"/>
      <c r="H78" s="47"/>
      <c r="I78" s="60"/>
      <c r="J78" s="26"/>
      <c r="K78" s="26"/>
      <c r="L78" s="26"/>
      <c r="M78" s="55"/>
      <c r="N78" s="26"/>
      <c r="O78" s="26"/>
      <c r="P78" s="7" t="s">
        <v>91</v>
      </c>
    </row>
    <row r="79" spans="1:16" s="8" customFormat="1" ht="15" customHeight="1" thickBot="1">
      <c r="A79" s="9" t="s">
        <v>92</v>
      </c>
      <c r="B79" s="16" t="s">
        <v>135</v>
      </c>
      <c r="C79" s="24"/>
      <c r="D79" s="26"/>
      <c r="E79" s="42"/>
      <c r="F79" s="42"/>
      <c r="G79" s="42"/>
      <c r="H79" s="49"/>
      <c r="I79" s="62"/>
      <c r="J79" s="63"/>
      <c r="K79" s="26"/>
      <c r="L79" s="26"/>
      <c r="M79" s="56"/>
      <c r="N79" s="42"/>
      <c r="O79" s="42"/>
      <c r="P79" s="43" t="s">
        <v>93</v>
      </c>
    </row>
    <row r="80" spans="1:16" ht="66" customHeight="1">
      <c r="A80" s="137" t="s">
        <v>168</v>
      </c>
      <c r="B80" s="138"/>
      <c r="C80" s="138"/>
      <c r="D80" s="139"/>
      <c r="E80" s="169" t="s">
        <v>4</v>
      </c>
      <c r="F80" s="133" t="s">
        <v>114</v>
      </c>
      <c r="G80" s="134"/>
      <c r="H80" s="135"/>
      <c r="I80" s="82">
        <v>612</v>
      </c>
      <c r="J80" s="83">
        <v>792</v>
      </c>
      <c r="K80" s="84">
        <v>588</v>
      </c>
      <c r="L80" s="84">
        <v>834</v>
      </c>
      <c r="M80" s="83">
        <v>528</v>
      </c>
      <c r="N80" s="83">
        <v>426</v>
      </c>
      <c r="O80" s="83">
        <v>648</v>
      </c>
      <c r="P80" s="85"/>
    </row>
    <row r="81" spans="1:16" ht="17.25" customHeight="1">
      <c r="A81" s="140" t="s">
        <v>135</v>
      </c>
      <c r="B81" s="141"/>
      <c r="C81" s="141"/>
      <c r="D81" s="142"/>
      <c r="E81" s="170"/>
      <c r="F81" s="136" t="s">
        <v>115</v>
      </c>
      <c r="G81" s="121"/>
      <c r="H81" s="121"/>
      <c r="I81" s="38">
        <v>0</v>
      </c>
      <c r="J81" s="38">
        <v>0</v>
      </c>
      <c r="K81" s="38">
        <v>0</v>
      </c>
      <c r="L81" s="38">
        <v>0</v>
      </c>
      <c r="M81" s="38">
        <v>36</v>
      </c>
      <c r="N81" s="38">
        <v>144</v>
      </c>
      <c r="O81" s="38">
        <v>144</v>
      </c>
      <c r="P81" s="86">
        <v>0</v>
      </c>
    </row>
    <row r="82" spans="1:16" ht="15.75" customHeight="1">
      <c r="A82" s="145" t="s">
        <v>113</v>
      </c>
      <c r="B82" s="146"/>
      <c r="C82" s="146"/>
      <c r="D82" s="81"/>
      <c r="E82" s="171"/>
      <c r="F82" s="122" t="s">
        <v>116</v>
      </c>
      <c r="G82" s="121"/>
      <c r="H82" s="121"/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288</v>
      </c>
      <c r="O82" s="38">
        <v>288</v>
      </c>
      <c r="P82" s="87" t="s">
        <v>128</v>
      </c>
    </row>
    <row r="83" spans="1:16" ht="17.25" customHeight="1">
      <c r="A83" s="145" t="s">
        <v>167</v>
      </c>
      <c r="B83" s="146"/>
      <c r="C83" s="146"/>
      <c r="D83" s="147"/>
      <c r="E83" s="171"/>
      <c r="F83" s="120" t="s">
        <v>117</v>
      </c>
      <c r="G83" s="121"/>
      <c r="H83" s="121"/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86">
        <v>144</v>
      </c>
    </row>
    <row r="84" spans="1:20" s="10" customFormat="1" ht="12.75">
      <c r="A84" s="148"/>
      <c r="B84" s="149"/>
      <c r="C84" s="149"/>
      <c r="D84" s="150"/>
      <c r="E84" s="171"/>
      <c r="F84" s="120" t="s">
        <v>118</v>
      </c>
      <c r="G84" s="121"/>
      <c r="H84" s="121"/>
      <c r="I84" s="38">
        <v>0</v>
      </c>
      <c r="J84" s="38">
        <v>3</v>
      </c>
      <c r="K84" s="88">
        <v>2</v>
      </c>
      <c r="L84" s="88">
        <v>4</v>
      </c>
      <c r="M84" s="88">
        <v>2</v>
      </c>
      <c r="N84" s="88">
        <v>6</v>
      </c>
      <c r="O84" s="88">
        <v>4</v>
      </c>
      <c r="P84" s="89">
        <v>0</v>
      </c>
      <c r="Q84" s="1"/>
      <c r="R84" s="1"/>
      <c r="S84" s="1"/>
      <c r="T84" s="1"/>
    </row>
    <row r="85" spans="1:20" s="10" customFormat="1" ht="12.75">
      <c r="A85" s="145" t="s">
        <v>147</v>
      </c>
      <c r="B85" s="146"/>
      <c r="C85" s="146"/>
      <c r="D85" s="147"/>
      <c r="E85" s="171"/>
      <c r="F85" s="120" t="s">
        <v>119</v>
      </c>
      <c r="G85" s="121"/>
      <c r="H85" s="121"/>
      <c r="I85" s="38">
        <v>1</v>
      </c>
      <c r="J85" s="38">
        <v>10</v>
      </c>
      <c r="K85" s="38">
        <v>4</v>
      </c>
      <c r="L85" s="38">
        <v>6</v>
      </c>
      <c r="M85" s="38">
        <v>5</v>
      </c>
      <c r="N85" s="38">
        <v>5</v>
      </c>
      <c r="O85" s="90">
        <v>5</v>
      </c>
      <c r="P85" s="38">
        <v>1</v>
      </c>
      <c r="Q85" s="1"/>
      <c r="R85" s="1"/>
      <c r="S85" s="1"/>
      <c r="T85" s="1"/>
    </row>
    <row r="86" spans="1:20" s="11" customFormat="1" ht="13.5" thickBot="1">
      <c r="A86" s="173" t="s">
        <v>148</v>
      </c>
      <c r="B86" s="174"/>
      <c r="C86" s="174"/>
      <c r="D86" s="175"/>
      <c r="E86" s="172"/>
      <c r="F86" s="120" t="s">
        <v>120</v>
      </c>
      <c r="G86" s="121"/>
      <c r="H86" s="121"/>
      <c r="I86" s="38">
        <v>1</v>
      </c>
      <c r="J86" s="38">
        <v>0</v>
      </c>
      <c r="K86" s="38">
        <v>1</v>
      </c>
      <c r="L86" s="38">
        <v>1</v>
      </c>
      <c r="M86" s="38">
        <v>1</v>
      </c>
      <c r="N86" s="38">
        <v>1</v>
      </c>
      <c r="O86" s="38">
        <f>-O754</f>
        <v>0</v>
      </c>
      <c r="P86" s="38">
        <v>0</v>
      </c>
      <c r="Q86" s="1"/>
      <c r="R86" s="1"/>
      <c r="S86" s="1"/>
      <c r="T86" s="1"/>
    </row>
    <row r="87" ht="12">
      <c r="G87" s="13" t="s">
        <v>15</v>
      </c>
    </row>
  </sheetData>
  <sheetProtection/>
  <mergeCells count="33">
    <mergeCell ref="A85:D85"/>
    <mergeCell ref="C56:C57"/>
    <mergeCell ref="E4:E6"/>
    <mergeCell ref="C3:C6"/>
    <mergeCell ref="C73:C74"/>
    <mergeCell ref="E80:E86"/>
    <mergeCell ref="A82:C82"/>
    <mergeCell ref="A86:D86"/>
    <mergeCell ref="A1:P1"/>
    <mergeCell ref="A3:A6"/>
    <mergeCell ref="B3:B6"/>
    <mergeCell ref="D3:H3"/>
    <mergeCell ref="D4:D6"/>
    <mergeCell ref="I5:J5"/>
    <mergeCell ref="F5:F6"/>
    <mergeCell ref="G5:H5"/>
    <mergeCell ref="A80:D80"/>
    <mergeCell ref="A81:D81"/>
    <mergeCell ref="C66:C67"/>
    <mergeCell ref="A83:D84"/>
    <mergeCell ref="C61:C62"/>
    <mergeCell ref="F83:H83"/>
    <mergeCell ref="F84:H84"/>
    <mergeCell ref="F86:H86"/>
    <mergeCell ref="F82:H82"/>
    <mergeCell ref="I3:P4"/>
    <mergeCell ref="F4:H4"/>
    <mergeCell ref="K5:L5"/>
    <mergeCell ref="O5:P5"/>
    <mergeCell ref="M5:N5"/>
    <mergeCell ref="F80:H80"/>
    <mergeCell ref="F81:H81"/>
    <mergeCell ref="F85:H8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4" r:id="rId1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Горбунов</cp:lastModifiedBy>
  <cp:lastPrinted>2018-11-07T12:56:16Z</cp:lastPrinted>
  <dcterms:created xsi:type="dcterms:W3CDTF">2005-01-19T10:32:31Z</dcterms:created>
  <dcterms:modified xsi:type="dcterms:W3CDTF">2018-11-07T12:57:07Z</dcterms:modified>
  <cp:category/>
  <cp:version/>
  <cp:contentType/>
  <cp:contentStatus/>
</cp:coreProperties>
</file>